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17"/>
  <workbookPr defaultThemeVersion="166925"/>
  <mc:AlternateContent xmlns:mc="http://schemas.openxmlformats.org/markup-compatibility/2006">
    <mc:Choice Requires="x15">
      <x15ac:absPath xmlns:x15ac="http://schemas.microsoft.com/office/spreadsheetml/2010/11/ac" url="/Users/myrtonikolaidi/Downloads/ALPHA-BANK/SUSTAINABILITY&amp;BUS-REVIEW-REPORTS-Apr2024/ESG-Databook/FINAL/ΕΝ/"/>
    </mc:Choice>
  </mc:AlternateContent>
  <xr:revisionPtr revIDLastSave="0" documentId="13_ncr:1_{476D6981-149B-124E-BFAD-8DB9F211DE47}" xr6:coauthVersionLast="47" xr6:coauthVersionMax="47" xr10:uidLastSave="{00000000-0000-0000-0000-000000000000}"/>
  <bookViews>
    <workbookView xWindow="30680" yWindow="-10720" windowWidth="28760" windowHeight="19820" xr2:uid="{A555220F-54EF-475E-9400-D67E6E8812BB}"/>
  </bookViews>
  <sheets>
    <sheet name="Cover" sheetId="11" r:id="rId1"/>
    <sheet name="Strategic Metrics - Environment" sheetId="5" r:id="rId2"/>
    <sheet name="Strategic Metrics - Society" sheetId="7" r:id="rId3"/>
    <sheet name="Strategic Metrics - Governance" sheetId="8" r:id="rId4"/>
    <sheet name="Environment Metrics-Appendix" sheetId="1" r:id="rId5"/>
    <sheet name="Society Metrics-Appendix" sheetId="2" r:id="rId6"/>
    <sheet name="Society Metrics-countries" sheetId="3" r:id="rId7"/>
    <sheet name="Governance Metrics-Appendix" sheetId="4" r:id="rId8"/>
    <sheet name="Table of Intern. Stand. Cert." sheetId="10" r:id="rId9"/>
  </sheets>
  <definedNames>
    <definedName name="_xlnm._FilterDatabase" localSheetId="4" hidden="1">'Environment Metrics-Appendix'!$B$2:$G$85</definedName>
    <definedName name="_xlnm._FilterDatabase" localSheetId="5" hidden="1">'Society Metrics-Appendix'!$B$2:$G$182</definedName>
    <definedName name="_xlnm._FilterDatabase" localSheetId="6" hidden="1">'Society Metrics-countries'!$B$2:$F$246</definedName>
    <definedName name="_Hlt163226136" localSheetId="8">'Table of Intern. Stand. Cert.'!#REF!</definedName>
    <definedName name="_Hlt163226136">'Governance Metrics-Appendix'!#REF!</definedName>
    <definedName name="_xlnm.Print_Titles" localSheetId="4">'Environment Metrics-Appendix'!$1:$2</definedName>
    <definedName name="_xlnm.Print_Titles" localSheetId="7">'Governance Metrics-Appendix'!$1:$2</definedName>
    <definedName name="_xlnm.Print_Titles" localSheetId="5">'Society Metrics-Appendix'!$1:$2</definedName>
    <definedName name="_xlnm.Print_Titles" localSheetId="6">'Society Metrics-countries'!$1:$2</definedName>
    <definedName name="_xlnm.Print_Titles" localSheetId="1">'Strategic Metrics - Environment'!$1:$2</definedName>
    <definedName name="_xlnm.Print_Titles" localSheetId="3">'Strategic Metrics - Governance'!$1:$2</definedName>
    <definedName name="_xlnm.Print_Titles" localSheetId="2">'Strategic Metrics - Society'!$1:$2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29" i="2" l="1"/>
  <c r="D127" i="2"/>
  <c r="D125" i="2"/>
  <c r="D123" i="2"/>
  <c r="D10" i="8"/>
  <c r="G11" i="8" l="1"/>
  <c r="F11" i="8"/>
  <c r="G10" i="8"/>
  <c r="F10" i="8"/>
  <c r="E10" i="8"/>
  <c r="G25" i="7"/>
  <c r="F25" i="7"/>
  <c r="G20" i="7"/>
  <c r="F20" i="7"/>
  <c r="D20" i="7"/>
  <c r="D14" i="7"/>
  <c r="G10" i="7"/>
  <c r="F10" i="7"/>
  <c r="E10" i="7"/>
  <c r="D10" i="7"/>
  <c r="A10" i="7"/>
  <c r="G9" i="7"/>
  <c r="F9" i="7"/>
  <c r="E9" i="7"/>
  <c r="D9" i="7"/>
  <c r="G7" i="7"/>
  <c r="F7" i="7"/>
  <c r="E7" i="7"/>
  <c r="D7" i="7"/>
  <c r="G5" i="7"/>
  <c r="F5" i="7"/>
  <c r="E5" i="7"/>
  <c r="D5" i="7"/>
  <c r="G4" i="7"/>
  <c r="F4" i="7"/>
  <c r="E4" i="7"/>
  <c r="D4" i="7"/>
  <c r="D19" i="5"/>
  <c r="E19" i="5"/>
  <c r="F19" i="5"/>
  <c r="G19" i="5"/>
  <c r="A30" i="5"/>
  <c r="A29" i="5"/>
  <c r="D144" i="2" l="1"/>
  <c r="G144" i="2"/>
  <c r="F125" i="2"/>
  <c r="F127" i="2"/>
  <c r="F123" i="2"/>
  <c r="F59" i="2"/>
  <c r="E59" i="2"/>
  <c r="D59" i="2"/>
  <c r="F58" i="2"/>
  <c r="E58" i="2"/>
  <c r="D58" i="2"/>
  <c r="F57" i="2"/>
  <c r="F129" i="2" s="1"/>
  <c r="E57" i="2"/>
  <c r="D57" i="2"/>
  <c r="G59" i="2"/>
  <c r="G58" i="2"/>
  <c r="G57" i="2"/>
  <c r="E60" i="2" l="1"/>
  <c r="F60" i="2"/>
  <c r="D60" i="2"/>
  <c r="G60" i="2"/>
  <c r="D148" i="2"/>
  <c r="E148" i="2"/>
  <c r="G32" i="5"/>
  <c r="D42" i="2"/>
  <c r="E161" i="3" l="1"/>
  <c r="E163" i="3"/>
  <c r="E15" i="3"/>
  <c r="E217" i="3" l="1"/>
  <c r="E109" i="3"/>
  <c r="E55" i="3"/>
  <c r="D121" i="2" l="1"/>
  <c r="D120" i="2"/>
  <c r="D119" i="2"/>
  <c r="F85" i="2"/>
  <c r="E85" i="2"/>
  <c r="D85" i="2"/>
  <c r="G85" i="2"/>
  <c r="E220" i="3" l="1"/>
  <c r="E219" i="3"/>
  <c r="E215" i="3"/>
  <c r="E205" i="3"/>
  <c r="E203" i="3"/>
  <c r="E201" i="3"/>
  <c r="E166" i="3"/>
  <c r="E165" i="3"/>
  <c r="E151" i="3"/>
  <c r="E149" i="3"/>
  <c r="E147" i="3"/>
  <c r="E112" i="3"/>
  <c r="E111" i="3"/>
  <c r="E107" i="3"/>
  <c r="E97" i="3"/>
  <c r="E95" i="3"/>
  <c r="E93" i="3"/>
  <c r="E58" i="3"/>
  <c r="E57" i="3"/>
  <c r="E53" i="3"/>
  <c r="E43" i="3"/>
  <c r="E41" i="3"/>
  <c r="E39" i="3"/>
  <c r="E11" i="3"/>
  <c r="D162" i="2"/>
  <c r="D161" i="2"/>
  <c r="F217" i="3" l="1"/>
  <c r="F163" i="3"/>
  <c r="F55" i="3"/>
  <c r="F109" i="3"/>
  <c r="E225" i="3"/>
  <c r="E207" i="3"/>
  <c r="E227" i="3"/>
  <c r="E209" i="3"/>
  <c r="E229" i="3"/>
  <c r="E211" i="3"/>
  <c r="E231" i="3"/>
  <c r="E213" i="3"/>
  <c r="F201" i="3"/>
  <c r="F203" i="3"/>
  <c r="F205" i="3"/>
  <c r="F207" i="3"/>
  <c r="F209" i="3"/>
  <c r="F211" i="3"/>
  <c r="F213" i="3"/>
  <c r="F215" i="3"/>
  <c r="F220" i="3"/>
  <c r="F219" i="3"/>
  <c r="F225" i="3"/>
  <c r="F227" i="3"/>
  <c r="F229" i="3"/>
  <c r="F231" i="3"/>
  <c r="E171" i="3"/>
  <c r="E153" i="3"/>
  <c r="E173" i="3"/>
  <c r="E155" i="3"/>
  <c r="E175" i="3"/>
  <c r="E157" i="3"/>
  <c r="E177" i="3"/>
  <c r="E159" i="3"/>
  <c r="F147" i="3"/>
  <c r="F149" i="3"/>
  <c r="F151" i="3"/>
  <c r="F153" i="3"/>
  <c r="F155" i="3"/>
  <c r="F157" i="3"/>
  <c r="F159" i="3"/>
  <c r="F161" i="3"/>
  <c r="F166" i="3"/>
  <c r="F165" i="3"/>
  <c r="F171" i="3"/>
  <c r="F173" i="3"/>
  <c r="F175" i="3"/>
  <c r="F177" i="3"/>
  <c r="E117" i="3"/>
  <c r="E99" i="3"/>
  <c r="E119" i="3"/>
  <c r="E101" i="3"/>
  <c r="E121" i="3"/>
  <c r="E103" i="3"/>
  <c r="E123" i="3"/>
  <c r="E105" i="3"/>
  <c r="F93" i="3"/>
  <c r="F95" i="3"/>
  <c r="F97" i="3"/>
  <c r="F99" i="3"/>
  <c r="F101" i="3"/>
  <c r="F103" i="3"/>
  <c r="F105" i="3"/>
  <c r="F107" i="3"/>
  <c r="F112" i="3"/>
  <c r="F111" i="3"/>
  <c r="F117" i="3"/>
  <c r="F119" i="3"/>
  <c r="F121" i="3"/>
  <c r="F123" i="3"/>
  <c r="E63" i="3"/>
  <c r="E45" i="3"/>
  <c r="E65" i="3"/>
  <c r="E47" i="3"/>
  <c r="E67" i="3"/>
  <c r="E49" i="3"/>
  <c r="E69" i="3"/>
  <c r="E51" i="3"/>
  <c r="F39" i="3"/>
  <c r="F41" i="3"/>
  <c r="F43" i="3"/>
  <c r="F45" i="3"/>
  <c r="F47" i="3"/>
  <c r="F49" i="3"/>
  <c r="F51" i="3"/>
  <c r="F53" i="3"/>
  <c r="F58" i="3"/>
  <c r="F57" i="3"/>
  <c r="F63" i="3"/>
  <c r="F65" i="3"/>
  <c r="F67" i="3"/>
  <c r="F69" i="3"/>
  <c r="F11" i="3"/>
  <c r="G20" i="5" l="1"/>
  <c r="F20" i="5"/>
  <c r="E20" i="5"/>
  <c r="D20" i="5"/>
  <c r="G75" i="1" l="1"/>
  <c r="F75" i="1"/>
  <c r="E75" i="1"/>
  <c r="D75" i="1"/>
  <c r="F32" i="5"/>
  <c r="E32" i="5"/>
  <c r="D32" i="5"/>
  <c r="G31" i="5"/>
  <c r="F31" i="5"/>
  <c r="E31" i="5"/>
  <c r="D31" i="5"/>
  <c r="G30" i="5"/>
  <c r="F30" i="5"/>
  <c r="E30" i="5"/>
  <c r="D30" i="5"/>
  <c r="G17" i="5"/>
  <c r="F17" i="5"/>
  <c r="E17" i="5"/>
  <c r="D17" i="5"/>
  <c r="G15" i="5"/>
  <c r="F15" i="5"/>
  <c r="E15" i="5"/>
  <c r="D15" i="5"/>
  <c r="G14" i="5"/>
  <c r="D145" i="2" l="1"/>
  <c r="D115" i="2" l="1"/>
  <c r="G162" i="2" l="1"/>
  <c r="F162" i="2"/>
  <c r="E161" i="2"/>
  <c r="F161" i="2"/>
  <c r="G161" i="2"/>
  <c r="E162" i="2"/>
  <c r="G27" i="4"/>
  <c r="F27" i="4"/>
  <c r="E27" i="4"/>
  <c r="D27" i="4"/>
  <c r="G18" i="4"/>
  <c r="E18" i="4"/>
  <c r="E172" i="2"/>
  <c r="G150" i="2"/>
  <c r="F150" i="2"/>
  <c r="E150" i="2"/>
  <c r="D150" i="2"/>
  <c r="G98" i="2"/>
  <c r="F52" i="2"/>
  <c r="G33" i="2"/>
  <c r="E33" i="2"/>
  <c r="D28" i="2"/>
  <c r="G147" i="2"/>
  <c r="G148" i="2" s="1"/>
  <c r="F147" i="2"/>
  <c r="F148" i="2" s="1"/>
  <c r="E35" i="2"/>
  <c r="E20" i="7" l="1"/>
  <c r="G26" i="2"/>
  <c r="D170" i="2"/>
  <c r="F42" i="2"/>
  <c r="D7" i="2"/>
  <c r="F48" i="2"/>
  <c r="D133" i="2"/>
  <c r="D137" i="2"/>
  <c r="D141" i="2"/>
  <c r="E144" i="2"/>
  <c r="D48" i="2"/>
  <c r="F7" i="2"/>
  <c r="F120" i="2"/>
  <c r="E28" i="2"/>
  <c r="G115" i="2"/>
  <c r="E7" i="2"/>
  <c r="E26" i="2"/>
  <c r="D142" i="2"/>
  <c r="G7" i="2"/>
  <c r="D31" i="2"/>
  <c r="D35" i="2"/>
  <c r="E48" i="2"/>
  <c r="D56" i="2"/>
  <c r="F144" i="2"/>
  <c r="E119" i="2"/>
  <c r="G133" i="2"/>
  <c r="G137" i="2"/>
  <c r="G141" i="2"/>
  <c r="F26" i="2"/>
  <c r="E56" i="2"/>
  <c r="F142" i="2"/>
  <c r="F121" i="2"/>
  <c r="D135" i="2"/>
  <c r="D139" i="2"/>
  <c r="G142" i="2"/>
  <c r="E141" i="2"/>
  <c r="E142" i="2"/>
  <c r="D26" i="2"/>
  <c r="G52" i="2"/>
  <c r="F31" i="2"/>
  <c r="F35" i="2"/>
  <c r="G48" i="2"/>
  <c r="F56" i="2"/>
  <c r="G28" i="2"/>
  <c r="G56" i="2"/>
  <c r="E145" i="2"/>
  <c r="F119" i="2"/>
  <c r="F141" i="2"/>
  <c r="D33" i="2"/>
  <c r="E42" i="2"/>
  <c r="D52" i="2"/>
  <c r="D98" i="2"/>
  <c r="F145" i="2"/>
  <c r="F115" i="2"/>
  <c r="E120" i="2"/>
  <c r="E121" i="2"/>
  <c r="G135" i="2"/>
  <c r="G139" i="2"/>
  <c r="E170" i="2"/>
  <c r="E52" i="2"/>
  <c r="E98" i="2"/>
  <c r="G145" i="2"/>
  <c r="F170" i="2"/>
  <c r="F33" i="2"/>
  <c r="G42" i="2"/>
  <c r="F98" i="2"/>
  <c r="E115" i="2"/>
  <c r="G170" i="2"/>
  <c r="G31" i="2"/>
  <c r="F28" i="2"/>
  <c r="E31" i="2"/>
  <c r="G35" i="2"/>
  <c r="E133" i="2"/>
  <c r="E135" i="2"/>
  <c r="E137" i="2"/>
  <c r="E139" i="2"/>
  <c r="F133" i="2"/>
  <c r="F135" i="2"/>
  <c r="F137" i="2"/>
  <c r="F139" i="2"/>
  <c r="D18" i="5" l="1"/>
  <c r="E18" i="5"/>
  <c r="F18" i="5"/>
  <c r="G18" i="5"/>
  <c r="D29" i="5"/>
  <c r="E29" i="5"/>
  <c r="F29" i="5"/>
  <c r="G29" i="5"/>
</calcChain>
</file>

<file path=xl/sharedStrings.xml><?xml version="1.0" encoding="utf-8"?>
<sst xmlns="http://schemas.openxmlformats.org/spreadsheetml/2006/main" count="2055" uniqueCount="565">
  <si>
    <t>Strategic environmental metrics</t>
  </si>
  <si>
    <t>Code (SASB /ATHEX /GRI INDICATORS)</t>
  </si>
  <si>
    <t>Metric</t>
  </si>
  <si>
    <t>Measurement Unit</t>
  </si>
  <si>
    <t>2022
Reporting Group</t>
  </si>
  <si>
    <t>2023
Reporting Group</t>
  </si>
  <si>
    <t>2022
Alpha Bank</t>
  </si>
  <si>
    <t>2023
Alpha Bank</t>
  </si>
  <si>
    <t>Allocate Euro 4.4 billion to new Sustainable Financings, increasing target by 1.1 bn compared to 2023</t>
  </si>
  <si>
    <t>INTERNAL INDICATOR</t>
  </si>
  <si>
    <t xml:space="preserve">New Sustainable financing volumes (disbursements) throughout the year </t>
  </si>
  <si>
    <t>mn €</t>
  </si>
  <si>
    <t>N/A</t>
  </si>
  <si>
    <t>Within the total Sustainable Financings, achieve at least Euro 2.5 billion to Renewable Energy Systems by 2026</t>
  </si>
  <si>
    <t xml:space="preserve">Of which: New financing volumes (disbursements) to renewable energy projects throughout the year </t>
  </si>
  <si>
    <t xml:space="preserve">Within the total Sustainable Financings, achieve at least Euro 300 million of Retail green loans, including loans to small businesses in 2023  </t>
  </si>
  <si>
    <t>New financing volumes to Retails Green Loans, including loans to small Businesses</t>
  </si>
  <si>
    <t>Launch new sustainability-based mortgage and consumer loan products and credit cards</t>
  </si>
  <si>
    <t>No. of Products Launched</t>
  </si>
  <si>
    <t>Number</t>
  </si>
  <si>
    <t>Zero financing to new investments in thermal coal mining, upstream oil exploration or coal-fired electricity generation</t>
  </si>
  <si>
    <t xml:space="preserve">New financing volumes </t>
  </si>
  <si>
    <t>€</t>
  </si>
  <si>
    <t xml:space="preserve">Reduction of our operating footprint and setting Net-Zero targets within 2023. 
Reduction of scope 1 and 2 GHG emissions by 20% until 2025 </t>
  </si>
  <si>
    <t>GRI 302-1</t>
  </si>
  <si>
    <t>Total amount of electricity consumed</t>
  </si>
  <si>
    <t>MWh</t>
  </si>
  <si>
    <t>ATHEX C-E1; GRI 305-1</t>
  </si>
  <si>
    <t xml:space="preserve">Scope 1 emissions associated with motor fuels, diesel, natural gas and heating oil </t>
  </si>
  <si>
    <t>tCO2e</t>
  </si>
  <si>
    <t>ATHEX C-E2; GRI 305-2</t>
  </si>
  <si>
    <t>Scope 2 emissions market-based</t>
  </si>
  <si>
    <t>ATHEX A-E1; GRI 305-3</t>
  </si>
  <si>
    <t>ATHEX C-E1, C-E2, A-E1; GRI 305-1, 305-2, 305-3</t>
  </si>
  <si>
    <t xml:space="preserve">Scope 1, 2 and 3 (excl. category 15) emissions </t>
  </si>
  <si>
    <t>Number of hybrid and/or plug-in or electric cars to total number of cars</t>
  </si>
  <si>
    <t>Number and Percentage</t>
  </si>
  <si>
    <t>181/434 (42%)</t>
  </si>
  <si>
    <t>294/442 (65%)</t>
  </si>
  <si>
    <t>Upgrading lighting to LED lighting throughout the network</t>
  </si>
  <si>
    <t>Number of Branches with upgraded LED lighting</t>
  </si>
  <si>
    <t>Continue to procure 100% renewable electricity for all our buildings and Branches</t>
  </si>
  <si>
    <t>Percentage of electrical power used that is derived from non-renewable sources</t>
  </si>
  <si>
    <t>Zero financing to targeted activities harming species diversity, habitats and waterbodies</t>
  </si>
  <si>
    <t>Million €</t>
  </si>
  <si>
    <t>GRI 304-1</t>
  </si>
  <si>
    <t>Operational sites owned, leased, managed in or adjacent to protected areas and areas of high biodiversity value outside protected areas.</t>
  </si>
  <si>
    <t>Reduction of annual paper usage rate by 50% by the end of 2025 (compared to 2019)</t>
  </si>
  <si>
    <t>Total waste recycled</t>
  </si>
  <si>
    <t>tn</t>
  </si>
  <si>
    <t xml:space="preserve">Total amount of paper used </t>
  </si>
  <si>
    <t>GRI 306-3</t>
  </si>
  <si>
    <t xml:space="preserve">Amount of paper recycled </t>
  </si>
  <si>
    <t>Tones of paper recycled to tones of paper used (including copying paper, statements, bank forms, etc.)</t>
  </si>
  <si>
    <t>Percentage (%)</t>
  </si>
  <si>
    <t>-</t>
  </si>
  <si>
    <t>Strategic social metrics</t>
  </si>
  <si>
    <t>GRI 403-9</t>
  </si>
  <si>
    <t xml:space="preserve">Number of fatalities in the workplace (number of Employees) </t>
  </si>
  <si>
    <r>
      <t>Number of injuries</t>
    </r>
    <r>
      <rPr>
        <sz val="10"/>
        <color theme="1"/>
        <rFont val="Arial"/>
        <family val="2"/>
        <charset val="161"/>
      </rPr>
      <t xml:space="preserve"> in the workplace (number of Employees) </t>
    </r>
  </si>
  <si>
    <t>Maintain &gt;40% women representation in Managerial positions</t>
  </si>
  <si>
    <t>ATHEX C-S3, GRI 405-1</t>
  </si>
  <si>
    <t>Percentage of women in managerial positions 1</t>
  </si>
  <si>
    <t>Increase employment of young people by 20% by 2025</t>
  </si>
  <si>
    <t xml:space="preserve">Percentage of Employees in the age group of 18-25   </t>
  </si>
  <si>
    <t xml:space="preserve">Percentage of hirings in the age group of 18-25 out of workforce in the age group of 18-25 years </t>
  </si>
  <si>
    <t>Support equal access to culture for people with disabilities. cognitive impairment. the elderly. and children in remote areas</t>
  </si>
  <si>
    <t xml:space="preserve">Social investments to CSR initiatives that improve Stakeholders' ability to access to culture and heritage </t>
  </si>
  <si>
    <r>
      <t>771.350</t>
    </r>
    <r>
      <rPr>
        <vertAlign val="superscript"/>
        <sz val="10"/>
        <rFont val="Arial"/>
        <family val="2"/>
        <charset val="161"/>
      </rPr>
      <t>1</t>
    </r>
  </si>
  <si>
    <t>497.490,57</t>
  </si>
  <si>
    <r>
      <t>752.250</t>
    </r>
    <r>
      <rPr>
        <vertAlign val="superscript"/>
        <sz val="10"/>
        <rFont val="Arial"/>
        <family val="2"/>
        <charset val="161"/>
      </rPr>
      <t>1</t>
    </r>
  </si>
  <si>
    <t>1. The amount in euro for Reporting Group and Alpha Bank in 2023 refers to financial contributions in support of culture and heritage, excluding any contribution to education, sport and the environment.</t>
  </si>
  <si>
    <t>Number of CSR initiatives targeted to the provision of equal access to cultural programs</t>
  </si>
  <si>
    <t xml:space="preserve">Percentage of social investments to CSR initiatives that improve Stakeholders' ability to access to culture and heritage </t>
  </si>
  <si>
    <t>Limited financing to activities that can affect health and well-being. including gambling. tobacco and alcohol</t>
  </si>
  <si>
    <t>Financing provided to gambling. tobacco and alcoholic beverages as % of total loan portfolio (aggregate financing cap of 5%)</t>
  </si>
  <si>
    <t xml:space="preserve">Sustainable Disbursements on Alpha Green Solutions </t>
  </si>
  <si>
    <t>Reduction of our operating footprint and setting Net-Zero targets within 2023 Reduction of scope 1 and 2 GHG emissions by 20% until 2025Update</t>
  </si>
  <si>
    <t xml:space="preserve">Number of CSR programs implemented for the financial inclusion addressed to people over 55  </t>
  </si>
  <si>
    <t xml:space="preserve">e-conomy for all program has been developed and is about to be launched throughout 2024 </t>
  </si>
  <si>
    <t xml:space="preserve">Percentage of Branches accessible (fitted with a ramp or easily accessible) by people with disabilities </t>
  </si>
  <si>
    <t>Safeguard internal risk controls that protect the Customers’ data</t>
  </si>
  <si>
    <t>GRI 418-1, FN-CB-230a.1</t>
  </si>
  <si>
    <t xml:space="preserve">Total number of incidents regarding Customer privacy breaches throughout the year </t>
  </si>
  <si>
    <r>
      <t>3</t>
    </r>
    <r>
      <rPr>
        <vertAlign val="superscript"/>
        <sz val="10"/>
        <rFont val="Arial"/>
        <family val="2"/>
        <charset val="161"/>
      </rPr>
      <t>2</t>
    </r>
  </si>
  <si>
    <r>
      <t>1</t>
    </r>
    <r>
      <rPr>
        <vertAlign val="superscript"/>
        <sz val="10"/>
        <rFont val="Arial"/>
        <family val="2"/>
        <charset val="161"/>
      </rPr>
      <t>2</t>
    </r>
  </si>
  <si>
    <t>2. The breach incidents for Reporting Group and Alpha Bank in 2023  include leaks, thefts or losses of personal data</t>
  </si>
  <si>
    <t>FN-CB-230a.1</t>
  </si>
  <si>
    <t>Percentage of incidents involving identifiable Personal Data</t>
  </si>
  <si>
    <t>Estimated number of affected data subjects</t>
  </si>
  <si>
    <t>Customers exercising their rights in accordance with the GDPR (number of requests addressed to the Bank)</t>
  </si>
  <si>
    <t>Proactive engagement with Investors and Stakeholders to align priorities</t>
  </si>
  <si>
    <t xml:space="preserve">Number of engagement initiatives/meetings with Investors and Stakeholders to align priorities </t>
  </si>
  <si>
    <t>Increase material information disclosure to all Stakeholders</t>
  </si>
  <si>
    <t>Number of Sustainability-related publications within the year</t>
  </si>
  <si>
    <t>ATHEX C-G5, C-S8, SS-S10, GRI 2-23, 2-24</t>
  </si>
  <si>
    <t xml:space="preserve">Number of policies and documents with incorporated ESG criteria </t>
  </si>
  <si>
    <t xml:space="preserve">ESG criteria incorporated in the Risk Management Policy, Loan Pricing Framework and Remuneration Policy </t>
  </si>
  <si>
    <t>ATHEX A-G2, FN-CB-510a.1</t>
  </si>
  <si>
    <t xml:space="preserve">Total amount of monetary losses as a result of business ethics violations </t>
  </si>
  <si>
    <t>GRI 2-15</t>
  </si>
  <si>
    <t>Energy</t>
  </si>
  <si>
    <t>ATHEX C-E3; GRI 302-1</t>
  </si>
  <si>
    <t>Total amount of energy consumed</t>
  </si>
  <si>
    <t>Megawatt hour (MWh)</t>
  </si>
  <si>
    <t>MJ</t>
  </si>
  <si>
    <t>Amount of renewable energy consumed</t>
  </si>
  <si>
    <t>Amount of non-renewable energy consumed</t>
  </si>
  <si>
    <r>
      <t xml:space="preserve">Direct energy consumption </t>
    </r>
    <r>
      <rPr>
        <b/>
        <i/>
        <sz val="10"/>
        <color rgb="FF000000"/>
        <rFont val="Arial"/>
        <family val="2"/>
        <charset val="161"/>
      </rPr>
      <t>(relevant to scope 1)</t>
    </r>
  </si>
  <si>
    <r>
      <t xml:space="preserve">Indirect energy consumption </t>
    </r>
    <r>
      <rPr>
        <b/>
        <i/>
        <sz val="10"/>
        <rFont val="Arial"/>
        <family val="2"/>
        <charset val="161"/>
      </rPr>
      <t>(relevant to scope 2 - electricity)</t>
    </r>
  </si>
  <si>
    <t>Amount of electricity consumed from renewable energy sources</t>
  </si>
  <si>
    <t>Indirect energy consumption (relevant to scope 2 - electricity)</t>
  </si>
  <si>
    <t>Percentage of electricity out of the total energy consumed</t>
  </si>
  <si>
    <t>GRI 302-3</t>
  </si>
  <si>
    <r>
      <t xml:space="preserve">Energy intensity </t>
    </r>
    <r>
      <rPr>
        <b/>
        <i/>
        <sz val="10"/>
        <rFont val="Arial"/>
        <family val="2"/>
        <charset val="161"/>
      </rPr>
      <t>(excluding consumption of motor fuels for vehicles)</t>
    </r>
  </si>
  <si>
    <t>kWh/m2</t>
  </si>
  <si>
    <t>Proportion of energy consumed from renewable sources</t>
  </si>
  <si>
    <t>GRI 302-1; GRI 302-3</t>
  </si>
  <si>
    <t>Diesel consumed for heating purposes</t>
  </si>
  <si>
    <t>Natural gas consumed</t>
  </si>
  <si>
    <t>Diesel used for generating sets</t>
  </si>
  <si>
    <t>Motor fuels consumed</t>
  </si>
  <si>
    <t>GRI 302-4</t>
  </si>
  <si>
    <t>Reductions in energy consumption achieved as a direct result of conservation and efficiency initiatives (electricity)</t>
  </si>
  <si>
    <t>GHG Emissions Scope 1, Scope 2 and Scope 3</t>
  </si>
  <si>
    <t>Scope 1 emissions (total)</t>
  </si>
  <si>
    <t>Tons CO2 equivalent (tCO2e)</t>
  </si>
  <si>
    <t xml:space="preserve">Motor fuels (Petrol) </t>
  </si>
  <si>
    <t>Motor fuels (Diesel)</t>
  </si>
  <si>
    <t>Diesel fuel for generating sets</t>
  </si>
  <si>
    <t xml:space="preserve">Heating oil </t>
  </si>
  <si>
    <t xml:space="preserve">Natural Gas </t>
  </si>
  <si>
    <t xml:space="preserve">Cooling systems’ leaks </t>
  </si>
  <si>
    <t>Scope 1 emissions (from fossil fuels)</t>
  </si>
  <si>
    <t>ATHEX C-E1; GRI 305-4</t>
  </si>
  <si>
    <t>Scope 1 emissions intensity (excluding consumption of motor fuels for vehicles)</t>
  </si>
  <si>
    <t>kg CO2 eq/m2</t>
  </si>
  <si>
    <t>Scope 2 emissions location-based</t>
  </si>
  <si>
    <r>
      <t>21.163</t>
    </r>
    <r>
      <rPr>
        <vertAlign val="superscript"/>
        <sz val="10"/>
        <rFont val="Arial"/>
        <family val="2"/>
        <charset val="161"/>
      </rPr>
      <t>12,14</t>
    </r>
  </si>
  <si>
    <r>
      <t>21.850</t>
    </r>
    <r>
      <rPr>
        <vertAlign val="superscript"/>
        <sz val="10"/>
        <color rgb="FF000000"/>
        <rFont val="Arial"/>
        <family val="2"/>
        <charset val="161"/>
      </rPr>
      <t>13</t>
    </r>
  </si>
  <si>
    <t>ATHEX C-E2; GRI 305-4</t>
  </si>
  <si>
    <r>
      <t>Scope 2 emissions intensity</t>
    </r>
    <r>
      <rPr>
        <b/>
        <strike/>
        <sz val="10"/>
        <rFont val="Arial"/>
        <family val="2"/>
        <charset val="161"/>
      </rPr>
      <t xml:space="preserve"> </t>
    </r>
  </si>
  <si>
    <r>
      <t>kg CO</t>
    </r>
    <r>
      <rPr>
        <vertAlign val="subscript"/>
        <sz val="10"/>
        <rFont val="Arial"/>
        <family val="2"/>
        <charset val="161"/>
      </rPr>
      <t>2</t>
    </r>
    <r>
      <rPr>
        <sz val="10"/>
        <rFont val="Arial"/>
        <family val="2"/>
        <charset val="161"/>
      </rPr>
      <t xml:space="preserve"> eq/m</t>
    </r>
    <r>
      <rPr>
        <vertAlign val="superscript"/>
        <sz val="10"/>
        <rFont val="Arial"/>
        <family val="2"/>
        <charset val="161"/>
      </rPr>
      <t>2</t>
    </r>
  </si>
  <si>
    <t>ATHEX C-E1, C-E2; GRI 305-1, 305-2</t>
  </si>
  <si>
    <t>Scope 1 and Scope 2 emissions</t>
  </si>
  <si>
    <t>ATHEX C-E1, C-E2; GRI 305-4</t>
  </si>
  <si>
    <r>
      <t xml:space="preserve">Scope 1 and Scope 2 emissions intensity </t>
    </r>
    <r>
      <rPr>
        <b/>
        <i/>
        <sz val="10"/>
        <rFont val="Arial"/>
        <family val="2"/>
        <charset val="161"/>
      </rPr>
      <t>(excluding consumption of motor fuels for vehicles)</t>
    </r>
  </si>
  <si>
    <t>Scope 3 emissions- (excluding category 15)</t>
  </si>
  <si>
    <t xml:space="preserve">Purchased goods and services </t>
  </si>
  <si>
    <t>Fuels and energy related activities</t>
  </si>
  <si>
    <t xml:space="preserve">Upstream transportation and distribution </t>
  </si>
  <si>
    <t>Downstream transportation and distribution</t>
  </si>
  <si>
    <t>Waste generation</t>
  </si>
  <si>
    <t>Business travel</t>
  </si>
  <si>
    <t>Employee commuting</t>
  </si>
  <si>
    <t>Downstream leased assets</t>
  </si>
  <si>
    <t>ATHEX A-E1; GRI 305-4</t>
  </si>
  <si>
    <r>
      <t xml:space="preserve">Scope 3 (excl. cat. 15) emissions intensity </t>
    </r>
    <r>
      <rPr>
        <b/>
        <i/>
        <sz val="10"/>
        <rFont val="Arial"/>
        <family val="2"/>
        <charset val="161"/>
      </rPr>
      <t>(emissions/number of employees)</t>
    </r>
  </si>
  <si>
    <t>Tons/Number</t>
  </si>
  <si>
    <t>Scope 1, Scope 2 and Scope 3 (excl. cat15) emissions</t>
  </si>
  <si>
    <t xml:space="preserve">Total GHG emissions with the Guarantees of Origin taken into account </t>
  </si>
  <si>
    <t>Other emissions</t>
  </si>
  <si>
    <t>GRI 305-6</t>
  </si>
  <si>
    <t>Emissions of ozone-depleting substances (ODS)</t>
  </si>
  <si>
    <t>ATHEX SS-E2, GRI 305-7</t>
  </si>
  <si>
    <t>Nitrogen oxides (NOx) disclosure</t>
  </si>
  <si>
    <t>Tons</t>
  </si>
  <si>
    <t>Sulfur oxides (SOx) disclosure</t>
  </si>
  <si>
    <t>VOC disclosure</t>
  </si>
  <si>
    <t>Particulate matter (PM) disclosure</t>
  </si>
  <si>
    <t>GRI 305-7</t>
  </si>
  <si>
    <t>Hazardous air pollutants (HAP) disclosure</t>
  </si>
  <si>
    <t>Water</t>
  </si>
  <si>
    <t>ΑΤΗΕΧ SS-E3; GRI 303-5</t>
  </si>
  <si>
    <t>Drinking water consumption</t>
  </si>
  <si>
    <t>Cubic meters (m3)</t>
  </si>
  <si>
    <t>Waste</t>
  </si>
  <si>
    <t>A4 copying paper</t>
  </si>
  <si>
    <t xml:space="preserve">Paper for banking transaction forms </t>
  </si>
  <si>
    <t xml:space="preserve">Paper for account statements </t>
  </si>
  <si>
    <t xml:space="preserve">Paper roll for ATMs </t>
  </si>
  <si>
    <t>21. Please note that 2022 AB has been slightly restated due to calculation error.</t>
  </si>
  <si>
    <t>Total amount of paper used</t>
  </si>
  <si>
    <t>ATHEX A-E3, GRI 306-4</t>
  </si>
  <si>
    <t>Percentage of recycling printer consumables</t>
  </si>
  <si>
    <t>Ν/Α</t>
  </si>
  <si>
    <t xml:space="preserve">24. Total waste which is recycled though cooperations with external parties refer to hazardous waste (toners, electrical equipment/lamps, lead-acid batteries and small batteries) and paper. No other recovery operations take place. </t>
  </si>
  <si>
    <t>Percentage of credit cards for which an electronic monthly bill is sent (e-statements)</t>
  </si>
  <si>
    <t>GRI 306-4</t>
  </si>
  <si>
    <t>Total weight of hazardous waste diverted from disposal</t>
  </si>
  <si>
    <t xml:space="preserve">25. Hazardous waste included in the calculation, refer to toners, electrical equipment/lamps, lead-acid batteries and small batteries. </t>
  </si>
  <si>
    <t>Toners</t>
  </si>
  <si>
    <t>Electrical equipment / Lamps</t>
  </si>
  <si>
    <t>Lead-acid batteries</t>
  </si>
  <si>
    <t>Small batteries</t>
  </si>
  <si>
    <t>Other data (related to impacts created through financial products/services)</t>
  </si>
  <si>
    <t>Total number of loans/projects assessed for environmental and social risks</t>
  </si>
  <si>
    <t>Amount of outstanding loans of low-risk category</t>
  </si>
  <si>
    <t>Euros (€)</t>
  </si>
  <si>
    <t>Amount of outstanding loans of medium-risk category  (€)</t>
  </si>
  <si>
    <t>Amount of outstanding loans of high-risk category (€)</t>
  </si>
  <si>
    <t>GRI 2-7</t>
  </si>
  <si>
    <t>Total workforce (headcount on 31st of December of the reported year)</t>
  </si>
  <si>
    <t>Male</t>
  </si>
  <si>
    <t>Female</t>
  </si>
  <si>
    <t>ATHEX C-S2, GRI 2-7</t>
  </si>
  <si>
    <t>Total workforce on full-time indeterminant term contracts</t>
  </si>
  <si>
    <t>Total workforce on part-time indeterminant term contracts</t>
  </si>
  <si>
    <t>Total workforce on full-time fixed term contracts</t>
  </si>
  <si>
    <t>Total workforce on part-time fixed term contracts</t>
  </si>
  <si>
    <t xml:space="preserve">Total Employees - Between 18 and 25 years </t>
  </si>
  <si>
    <t xml:space="preserve">Total Employees - Between 26 and 40 years </t>
  </si>
  <si>
    <t xml:space="preserve">Total Employees - Between 41 and 50 years </t>
  </si>
  <si>
    <t xml:space="preserve">Total Employees - Over 51 years </t>
  </si>
  <si>
    <t>Total number of employees included in the top 10% of employees by total compensation</t>
  </si>
  <si>
    <t>ATHEX C-S3</t>
  </si>
  <si>
    <t>Total number of employees included in the bottom 90% of employees by total compensation</t>
  </si>
  <si>
    <t xml:space="preserve">2. Please also note that the number of 2022 Group has been slightly restated due to calculation error. </t>
  </si>
  <si>
    <t>Employees with disabilities</t>
  </si>
  <si>
    <t>Total number of ethnic minority employees </t>
  </si>
  <si>
    <t>ATHEX A-S3</t>
  </si>
  <si>
    <t>Disclosure of the company's mean (average) gender pay gap</t>
  </si>
  <si>
    <t>ATHEX A-S3; GRI 405-2</t>
  </si>
  <si>
    <t>Gender pay gap in the top 10% of employees by total compensation (including bonuses) (% in favor of men)</t>
  </si>
  <si>
    <t>Gender pay gap in the bottom 90% of employees by total compensation (including bonuses) (% in favor of men)</t>
  </si>
  <si>
    <t>GRI 2-21; ATHEX A-S4</t>
  </si>
  <si>
    <t>Ratio of CEO to median employee earnings</t>
  </si>
  <si>
    <t>Ratio</t>
  </si>
  <si>
    <t>Number of employees covered by collective bargaining agreements</t>
  </si>
  <si>
    <t>GRI 2-30, ATHEX C-S7</t>
  </si>
  <si>
    <t>Percentage of employees covered by collective bargaining agreements</t>
  </si>
  <si>
    <t>OTHER INDICATOR</t>
  </si>
  <si>
    <t>Employees covered by trade unions</t>
  </si>
  <si>
    <t>Total number of Employee Associations</t>
  </si>
  <si>
    <t>Number of employees in Executive Management</t>
  </si>
  <si>
    <t>GRI 405-1</t>
  </si>
  <si>
    <t>Number of employees in Senior Management</t>
  </si>
  <si>
    <t>Management positions (Branch Manager or higher)</t>
  </si>
  <si>
    <t>Non Managerial positions</t>
  </si>
  <si>
    <t>Managers belonging to minority groups</t>
  </si>
  <si>
    <t>GRI 404-3</t>
  </si>
  <si>
    <t>Percentage of employees receiving regular performance and career development reviews</t>
  </si>
  <si>
    <t xml:space="preserve">Number of employees in Executive Management: Male </t>
  </si>
  <si>
    <t>Number of employees in Senior Management: Male</t>
  </si>
  <si>
    <t>Management positions (Branch Manager or higher): Male</t>
  </si>
  <si>
    <t>Hires</t>
  </si>
  <si>
    <t>GRI 401-1</t>
  </si>
  <si>
    <t>Total number of newly hired employees</t>
  </si>
  <si>
    <t xml:space="preserve">Between 18 and 25 years </t>
  </si>
  <si>
    <t xml:space="preserve">Between 26 and 40 years </t>
  </si>
  <si>
    <t xml:space="preserve">Between 41 and 50 years </t>
  </si>
  <si>
    <t xml:space="preserve">Over 51 years </t>
  </si>
  <si>
    <t>Departures</t>
  </si>
  <si>
    <t>Total number of departures</t>
  </si>
  <si>
    <t>Voluntary</t>
  </si>
  <si>
    <t>Involuntary</t>
  </si>
  <si>
    <t xml:space="preserve"> Between 18 and 25 years </t>
  </si>
  <si>
    <t>Employee turnover rate</t>
  </si>
  <si>
    <t>Departures in the context of Voluntary Separation Schemes</t>
  </si>
  <si>
    <t>ATHEX C-S4</t>
  </si>
  <si>
    <t xml:space="preserve">Percentage of full-time employee voluntary turnover </t>
  </si>
  <si>
    <t xml:space="preserve">Percentage of full-time employee involuntary turnover </t>
  </si>
  <si>
    <t>Completed transfer requests (%)</t>
  </si>
  <si>
    <t>Total number of transfer applications</t>
  </si>
  <si>
    <t>Job postings covered internally</t>
  </si>
  <si>
    <t>Total number of job postings addressed to all employees</t>
  </si>
  <si>
    <t>Training</t>
  </si>
  <si>
    <t>ATHEX C-S5</t>
  </si>
  <si>
    <t>Total training hours of employees included in the top 10% of employees by total compensation</t>
  </si>
  <si>
    <t>Total training hours of employees included in the bottom 90% of employees by total compensation</t>
  </si>
  <si>
    <t>Employee training - Total participations</t>
  </si>
  <si>
    <t>Male participations</t>
  </si>
  <si>
    <t>Female participations</t>
  </si>
  <si>
    <t>Total employees who participated in training</t>
  </si>
  <si>
    <t>Percentage of total employees receiving training</t>
  </si>
  <si>
    <t>Total training hours</t>
  </si>
  <si>
    <r>
      <t>227.813</t>
    </r>
    <r>
      <rPr>
        <vertAlign val="superscript"/>
        <sz val="10"/>
        <rFont val="Arial"/>
        <family val="2"/>
        <charset val="161"/>
      </rPr>
      <t>6</t>
    </r>
  </si>
  <si>
    <t>6. This KPI relates only to Alpha Bank S.A (excluding the employees of Luxembourg and their trainings hours).</t>
  </si>
  <si>
    <r>
      <t>91.980</t>
    </r>
    <r>
      <rPr>
        <vertAlign val="superscript"/>
        <sz val="10"/>
        <rFont val="Arial"/>
        <family val="2"/>
        <charset val="161"/>
      </rPr>
      <t>6</t>
    </r>
  </si>
  <si>
    <r>
      <t>135.833</t>
    </r>
    <r>
      <rPr>
        <vertAlign val="superscript"/>
        <sz val="10"/>
        <rFont val="Arial"/>
        <family val="2"/>
        <charset val="161"/>
      </rPr>
      <t>6</t>
    </r>
  </si>
  <si>
    <t>GRI 404-1</t>
  </si>
  <si>
    <t>Total training hours average</t>
  </si>
  <si>
    <r>
      <t>41,9</t>
    </r>
    <r>
      <rPr>
        <vertAlign val="superscript"/>
        <sz val="10"/>
        <rFont val="Arial"/>
        <family val="2"/>
        <charset val="161"/>
      </rPr>
      <t>6</t>
    </r>
  </si>
  <si>
    <t xml:space="preserve">7. Please note that the total training hours for Alpha Bank S.A. is restated from the 'Total training hours average of 2022 Sustainability Report', which excluded the employees of Luxemburg and their training hours. </t>
  </si>
  <si>
    <r>
      <t>38,8</t>
    </r>
    <r>
      <rPr>
        <vertAlign val="superscript"/>
        <sz val="10"/>
        <rFont val="Arial"/>
        <family val="2"/>
        <charset val="161"/>
      </rPr>
      <t>6</t>
    </r>
  </si>
  <si>
    <t xml:space="preserve">8. Please note that the total training hours for Alpha Bank S.A. is restated from the 'Total training hours average of 2022 Sustainability Report', which excluded the employees of Luxemburg and their training hours. </t>
  </si>
  <si>
    <r>
      <t>44,2</t>
    </r>
    <r>
      <rPr>
        <vertAlign val="superscript"/>
        <sz val="10"/>
        <rFont val="Arial"/>
        <family val="2"/>
        <charset val="161"/>
      </rPr>
      <t>6</t>
    </r>
  </si>
  <si>
    <t xml:space="preserve">9. Please note that the total training hours for Alpha Bank S.A. is restated from the 'Total training hours average of 2022 Sustainability Report', which excluded the employees of Luxemburg and their training hours. </t>
  </si>
  <si>
    <t>Training hours to Executive Management</t>
  </si>
  <si>
    <r>
      <t>91</t>
    </r>
    <r>
      <rPr>
        <vertAlign val="superscript"/>
        <sz val="10"/>
        <rFont val="Arial"/>
        <family val="2"/>
        <charset val="161"/>
      </rPr>
      <t>6</t>
    </r>
  </si>
  <si>
    <t>Average</t>
  </si>
  <si>
    <r>
      <t>8,27</t>
    </r>
    <r>
      <rPr>
        <vertAlign val="superscript"/>
        <sz val="10"/>
        <rFont val="Arial"/>
        <family val="2"/>
        <charset val="161"/>
      </rPr>
      <t>6</t>
    </r>
  </si>
  <si>
    <t>Training hours to Senior Management</t>
  </si>
  <si>
    <r>
      <t>309</t>
    </r>
    <r>
      <rPr>
        <vertAlign val="superscript"/>
        <sz val="10"/>
        <rFont val="Arial"/>
        <family val="2"/>
        <charset val="161"/>
      </rPr>
      <t>6</t>
    </r>
  </si>
  <si>
    <r>
      <t>12,9</t>
    </r>
    <r>
      <rPr>
        <vertAlign val="superscript"/>
        <sz val="10"/>
        <rFont val="Arial"/>
        <family val="2"/>
        <charset val="161"/>
      </rPr>
      <t>6</t>
    </r>
  </si>
  <si>
    <t>Training hours to Management positions</t>
  </si>
  <si>
    <r>
      <t>22.596</t>
    </r>
    <r>
      <rPr>
        <vertAlign val="superscript"/>
        <sz val="10"/>
        <rFont val="Arial"/>
        <family val="2"/>
        <charset val="161"/>
      </rPr>
      <t>6</t>
    </r>
  </si>
  <si>
    <r>
      <t>32,8</t>
    </r>
    <r>
      <rPr>
        <vertAlign val="superscript"/>
        <sz val="10"/>
        <rFont val="Arial"/>
        <family val="2"/>
        <charset val="161"/>
      </rPr>
      <t>6</t>
    </r>
  </si>
  <si>
    <t>Training hours to Non Managerial positions</t>
  </si>
  <si>
    <r>
      <t>204.817</t>
    </r>
    <r>
      <rPr>
        <vertAlign val="superscript"/>
        <sz val="10"/>
        <rFont val="Arial"/>
        <family val="2"/>
        <charset val="161"/>
      </rPr>
      <t>6</t>
    </r>
  </si>
  <si>
    <r>
      <t>43,4</t>
    </r>
    <r>
      <rPr>
        <vertAlign val="superscript"/>
        <sz val="10"/>
        <rFont val="Arial"/>
        <family val="2"/>
        <charset val="161"/>
      </rPr>
      <t>6</t>
    </r>
  </si>
  <si>
    <t>Number of training days (days)</t>
  </si>
  <si>
    <t>GRI 404-2</t>
  </si>
  <si>
    <t xml:space="preserve">Training hours by training program category </t>
  </si>
  <si>
    <t>Type of training - Educational programs on retail customers (Hours)</t>
  </si>
  <si>
    <t>Type of training - Introduction/ General training (Hours)</t>
  </si>
  <si>
    <t>Type of training - Training programs on business customers (Hours)</t>
  </si>
  <si>
    <t>Type of training - Training programs in management (Hours)</t>
  </si>
  <si>
    <t>Type of training - Miscellaneous (specialised Division subjects. IT etc.)</t>
  </si>
  <si>
    <t>Type of training - Miscellaneous (specialised Division subjects. IT etc.) (Hours)</t>
  </si>
  <si>
    <t xml:space="preserve">Number of training hours/Number of employees </t>
  </si>
  <si>
    <t>Hours/Number of employees</t>
  </si>
  <si>
    <t>ATHEX A-S2</t>
  </si>
  <si>
    <t>Total amount of expenditure on employee training purposes</t>
  </si>
  <si>
    <t>Average training hours (10%)</t>
  </si>
  <si>
    <t>Average training hours (90%)</t>
  </si>
  <si>
    <t>Health &amp; Safety</t>
  </si>
  <si>
    <t>GRI 403-8</t>
  </si>
  <si>
    <t>Employees covered by Occupational health and safety management system (ISO 45001:2018)</t>
  </si>
  <si>
    <t>Total number of workforce days worked</t>
  </si>
  <si>
    <t>Total number of hours worked</t>
  </si>
  <si>
    <t>Number of fatalities (number of employees)</t>
  </si>
  <si>
    <t>10. The rate of fatalities is also 0.</t>
  </si>
  <si>
    <t>Total number of employee injuries (excluding pathological issues)</t>
  </si>
  <si>
    <t>Total number of employee injuries that prevented them from performing their work for at least one day (excluding pathological issues)</t>
  </si>
  <si>
    <t>Total work days lost due to injuries (excluding pathological issues)</t>
  </si>
  <si>
    <t>Lost-time injury frequency rate (LTIFR) (/200.000 hwkd)</t>
  </si>
  <si>
    <t>Total recordable injury frequency rate (TRIFR) (/200.000 hwkd)</t>
  </si>
  <si>
    <t>Total number of incidents of other illnesses (excluding maternity leave)</t>
  </si>
  <si>
    <t>Total work days lost due to other illnesses (excluding maternity leave)</t>
  </si>
  <si>
    <t xml:space="preserve">Total number of days lost </t>
  </si>
  <si>
    <t>Absenteeism rate</t>
  </si>
  <si>
    <t>Financial inclusion data</t>
  </si>
  <si>
    <t>Percentage of Branches accessible to people with disabilities</t>
  </si>
  <si>
    <t>ATMs with special settings for people with visual impairments</t>
  </si>
  <si>
    <t>Socio-economic data</t>
  </si>
  <si>
    <t>GRI 204-1</t>
  </si>
  <si>
    <t>Percentage of monetary transactions made through digital networks throughout the year</t>
  </si>
  <si>
    <t>Fines imposed for non-compliance with the applicable regulatory framework in promoting and providing products / services</t>
  </si>
  <si>
    <t>Culture and Heritage data</t>
  </si>
  <si>
    <t>GRI 201-1</t>
  </si>
  <si>
    <t xml:space="preserve">Social investments </t>
  </si>
  <si>
    <t>mil Euros (€)</t>
  </si>
  <si>
    <t>Data privacy, information, connectivity related data</t>
  </si>
  <si>
    <t>Τotal balance of loans to Small Enterprises</t>
  </si>
  <si>
    <t>bil Euros (€)</t>
  </si>
  <si>
    <t>Number of requests by Customers exercising their rights in accordance with the GDPR</t>
  </si>
  <si>
    <t>COUNTRY</t>
  </si>
  <si>
    <t>Bulgaria</t>
  </si>
  <si>
    <t xml:space="preserve">1. Please note no new hires and no departures of other age groups or males took place in 2023 in Bulgaria. </t>
  </si>
  <si>
    <t>Employee departures - Voluntary</t>
  </si>
  <si>
    <t>Employee departures - Between 26 and 40 years</t>
  </si>
  <si>
    <t>Cyprus</t>
  </si>
  <si>
    <t>Employee hires - Between 18 and 25 years</t>
  </si>
  <si>
    <t>Employee hires - Between 26 and 40 years</t>
  </si>
  <si>
    <t>Employee hires - Between 41 and 50 years</t>
  </si>
  <si>
    <t>Employee hires - Over 51 years</t>
  </si>
  <si>
    <t>Rate (Female) on Total Nbr of Female Employees</t>
  </si>
  <si>
    <t>Employee departures - Involuntary</t>
  </si>
  <si>
    <t>Departures in the context of Voluntary Separation Schemes (included in Voluntary)</t>
  </si>
  <si>
    <t>Employee departures - Between 18 and 25 years</t>
  </si>
  <si>
    <t>Employee departures - Between 41 and 50 years</t>
  </si>
  <si>
    <t>Employee departures - Over 51 years</t>
  </si>
  <si>
    <t>Greece</t>
  </si>
  <si>
    <t>Romania</t>
  </si>
  <si>
    <t>United Kingdom</t>
  </si>
  <si>
    <t>ATHEX A-G5, GRI 2-5</t>
  </si>
  <si>
    <t>Percentage of women in the Board of Directors</t>
  </si>
  <si>
    <t>ATHEX C-G1, GRI 2-9</t>
  </si>
  <si>
    <t>Percentage of Non-executive Board Members</t>
  </si>
  <si>
    <t>ATHEX C-G1</t>
  </si>
  <si>
    <t>Percentage of Independent Non-executive Board Members</t>
  </si>
  <si>
    <t>Number of meetings of the Board of Directors</t>
  </si>
  <si>
    <t>Number of meetings of the Audit Committee</t>
  </si>
  <si>
    <t>Number of meetings of the Risk Management Committee</t>
  </si>
  <si>
    <t>Number of meetings of the Remuneration Committee</t>
  </si>
  <si>
    <t>Number of meetings of the Corporate Governance, Sustainability and Nominations Committee</t>
  </si>
  <si>
    <t>GRI 205-3</t>
  </si>
  <si>
    <t>Convicting judgements against the Senior Management for any corruption offence (numbers of incidents)</t>
  </si>
  <si>
    <t>Reports of serious irregularities, omissions and offences recorded (number of reports)</t>
  </si>
  <si>
    <t>Significant findings following examination by the competent committee</t>
  </si>
  <si>
    <t>Total amount of monetary losses as a result of business ethics violations</t>
  </si>
  <si>
    <t>Euro</t>
  </si>
  <si>
    <t>GRI 205-2</t>
  </si>
  <si>
    <t>Employees who have attended compliance specific training programs throughout the year (number of Employees)</t>
  </si>
  <si>
    <t>Customers exercising their rights in accordance with the GDPR (number of requests)</t>
  </si>
  <si>
    <t>Number of bribery and/or corruption incidents</t>
  </si>
  <si>
    <t>GRI 206-1, Breaches identified in relation to antitrust and monopoly practices</t>
  </si>
  <si>
    <t xml:space="preserve">Number of employee associations </t>
  </si>
  <si>
    <t>Number of participations of Executives and Officers of the Bank in training programs on anti-money laundering and anti-corruption policies and procedures</t>
  </si>
  <si>
    <t>Compliance programs implemented</t>
  </si>
  <si>
    <t>Number of participations of Executives and Officers of the Bank in training programs on bank secrecy procedures</t>
  </si>
  <si>
    <t>Number of participations of Executives and Officers of the Bank in training programs on Ethics and Transparency, Conduct Risk and Regulatory Framework</t>
  </si>
  <si>
    <t>Percentage of men in the Board of Directors</t>
  </si>
  <si>
    <t>GRI 417-2</t>
  </si>
  <si>
    <t>Total number of incidents of non-compliance with regulations and/or voluntary codes concerning product and service information and labeling resulting in a fine or penalty, warning, voluntary codes</t>
  </si>
  <si>
    <t>GRI 417-3</t>
  </si>
  <si>
    <t>Total number of incidents of non-compliance with regulations and/or voluntary codes concerning marketing communications, including advertising, promotion, and sponsorship resulting in a fine or penalty, warning,voluntary codes</t>
  </si>
  <si>
    <t>FN-CB-510a.1</t>
  </si>
  <si>
    <t>Code of Conduct &amp; Ethics</t>
  </si>
  <si>
    <t>Group Personal Data Protection Policy</t>
  </si>
  <si>
    <t>ATHEX SS-G1, GRI 2-26, FN-CB-510a.2</t>
  </si>
  <si>
    <t xml:space="preserve">Whistleblowing Policy and Procedures </t>
  </si>
  <si>
    <t>Corporate Responsibility Policy</t>
  </si>
  <si>
    <t>Diversity Policy</t>
  </si>
  <si>
    <t>Group Environmental Management Policy</t>
  </si>
  <si>
    <t>Climate Related, Environmental, Social and Governance Risk Management Policy on Group’s Business lending</t>
  </si>
  <si>
    <t>Suppliers' Code of Conduct</t>
  </si>
  <si>
    <t>Suppliers Management Policy</t>
  </si>
  <si>
    <t>Compliance Policy</t>
  </si>
  <si>
    <t>Anti-Bribery and Corruption Policy</t>
  </si>
  <si>
    <t xml:space="preserve">Anti-Money Laundering and Combating the Financing of Terrorism (AML/CFT) Policy </t>
  </si>
  <si>
    <t>GRI 207-2</t>
  </si>
  <si>
    <t>Tax Risk Management Group Policy</t>
  </si>
  <si>
    <t>Bank Secrecy Procedure</t>
  </si>
  <si>
    <t>Concentration Risk and Credit Threshold Policy</t>
  </si>
  <si>
    <t>Credit Risk Early Warning Policy</t>
  </si>
  <si>
    <t>Sustainable Finance Framework</t>
  </si>
  <si>
    <t>Fraud Risk Management Policy</t>
  </si>
  <si>
    <t>Group Business Continuity Management Policy</t>
  </si>
  <si>
    <t>FN-CB-410a.2</t>
  </si>
  <si>
    <t>Group Credit Risk Management Policy</t>
  </si>
  <si>
    <t>Group Crisis Management Policy</t>
  </si>
  <si>
    <t>Group ISO Certification Management Policy</t>
  </si>
  <si>
    <t>Group Market Risk Management Policy</t>
  </si>
  <si>
    <t>Group Procurement Policy</t>
  </si>
  <si>
    <t>Group Recovery Plan Framework and Manual</t>
  </si>
  <si>
    <t>Induction and Training Policy and Procedure for the Members of the Board of Directors</t>
  </si>
  <si>
    <t>FN-CB-230a.2</t>
  </si>
  <si>
    <t>Information and Communication Technologies (ICT) and Security Risk Management Policy</t>
  </si>
  <si>
    <t>Internal Governance Regulation</t>
  </si>
  <si>
    <t>Liquidity Risk Policy</t>
  </si>
  <si>
    <t>Pricing Framework within Loan Origination</t>
  </si>
  <si>
    <t>Main Principles on Sanctions or Restrictive Measures for Group Companies against Countries, Individuals or Legal Entities</t>
  </si>
  <si>
    <t>Market Abuse Prevention Policy and Procedures</t>
  </si>
  <si>
    <t>Occupational Health and Safety Policy</t>
  </si>
  <si>
    <t>Operational Risk Management Policy</t>
  </si>
  <si>
    <t>Outsourcing Policy</t>
  </si>
  <si>
    <t>Policy for the Succession Planning of Senior Executives and Key Function Holders</t>
  </si>
  <si>
    <t>Policy and Procedure for the Provision of Financial Assistance (sponsorships)</t>
  </si>
  <si>
    <t>Policy and Process for the Succession Planning of Non-Executive and Independent Non-Executive Members of the Board of Directors</t>
  </si>
  <si>
    <t>Policy on the Prevention of Conflict of Interests</t>
  </si>
  <si>
    <t>Policy on “Related Parties” Transactions</t>
  </si>
  <si>
    <t>Reputational Risk Management Policy</t>
  </si>
  <si>
    <t>Senior Executives Severance Payment Policy</t>
  </si>
  <si>
    <t>Remuneration Policy of the Members of the Board of Directors as per the provisions of Law 4548/2018</t>
  </si>
  <si>
    <t>Remuneration Policy for Alpha Services and Holdings. and its Group</t>
  </si>
  <si>
    <t>Remuneration Policy for Alpha Bank S.A. and the other Companies of the Banking Group</t>
  </si>
  <si>
    <t>Alpha Bank S.A.-Policy for the Evaluation of Senior Executives and Key Function Holders</t>
  </si>
  <si>
    <t>ATHEX C-G4</t>
  </si>
  <si>
    <t>Alpha Services and Holdings S.A.-Suitability and Nomination Policy for the Members of the Board of Directors</t>
  </si>
  <si>
    <t>Expenses Policy for the Non-Executive Members of the Board of Directors</t>
  </si>
  <si>
    <t>Active Ownership &amp; Voting Policy</t>
  </si>
  <si>
    <t>Bank Units/Group Companies</t>
  </si>
  <si>
    <t>Table of 2023 International Standard Certifications</t>
  </si>
  <si>
    <t>ISO 9001</t>
  </si>
  <si>
    <t>ISO 20000</t>
  </si>
  <si>
    <t>ISO 27001</t>
  </si>
  <si>
    <t>ISO 27701</t>
  </si>
  <si>
    <t>ISO 27017</t>
  </si>
  <si>
    <t>ISO 27018</t>
  </si>
  <si>
    <t>ISO 22301</t>
  </si>
  <si>
    <t>ALPHA BANK</t>
  </si>
  <si>
    <t>Back Offices - Investments Division</t>
  </si>
  <si>
    <t>Back Offices - Payments Division</t>
  </si>
  <si>
    <t>Credit Operations Division</t>
  </si>
  <si>
    <t>Cybersecurity and Information Security Division</t>
  </si>
  <si>
    <t>Financial Products Division</t>
  </si>
  <si>
    <t>Group Data Protection Office</t>
  </si>
  <si>
    <t>IT Applications Division</t>
  </si>
  <si>
    <t>IT Systems Division</t>
  </si>
  <si>
    <t>Operations Division</t>
  </si>
  <si>
    <t>Organization Division</t>
  </si>
  <si>
    <t>Project Management Division</t>
  </si>
  <si>
    <t>Property and Security Division</t>
  </si>
  <si>
    <t>Trading Division</t>
  </si>
  <si>
    <t>GROUP COMPANIES</t>
  </si>
  <si>
    <t>ALPHA BANK ROMANIA S.A.</t>
  </si>
  <si>
    <t>ALPHA REAL ESTATE SERVICES S.A.</t>
  </si>
  <si>
    <t>ALPHA FINANCE SINGLE MEMBER INVESTMENT SERVICES S.A.</t>
  </si>
  <si>
    <t>ALPHA LEASING SINGLE MEMBER S.A.</t>
  </si>
  <si>
    <t>ALPHA SUPPORTING SERVICES S.A.</t>
  </si>
  <si>
    <t>The following certifications and verification statements apply to all Employees and to all the activities of the Group Companies as presented below.</t>
  </si>
  <si>
    <t>Group Companies</t>
  </si>
  <si>
    <t>ISO 14001</t>
  </si>
  <si>
    <t>ISO 14064</t>
  </si>
  <si>
    <t>ISO 45001</t>
  </si>
  <si>
    <t>EMAS</t>
  </si>
  <si>
    <t>BS 10012</t>
  </si>
  <si>
    <t>Greenhouse Gas Emissions</t>
  </si>
  <si>
    <t>Eco-Management and Audit Scheme</t>
  </si>
  <si>
    <t>ALPHA BANK S.A.</t>
  </si>
  <si>
    <t>ALPHA BANK CYPRUS LTD</t>
  </si>
  <si>
    <t>ALPHA BANK LONDON LTD</t>
  </si>
  <si>
    <t>ALPHA BANK LUXEMBURG BRANCH</t>
  </si>
  <si>
    <t>ALPHA ASSET MANAGEMENT M.F.M.C</t>
  </si>
  <si>
    <t>ALPHALIFE INSURANCE COMPANY S.A.</t>
  </si>
  <si>
    <t>ABC FACTORS SINGLE MEMBER S.A.</t>
  </si>
  <si>
    <t>Replacement of 70% of the Bank’s fleet with electric and/or plug-in and hybrid vehicles</t>
  </si>
  <si>
    <t>Provide a safe and inclusive work environment</t>
  </si>
  <si>
    <t>Support financial inclusion through educational programs addressed to teachers, students, women, and people over 55</t>
  </si>
  <si>
    <t>Sustainable Disbursements - Wholesale:  Recycling and Reuse</t>
  </si>
  <si>
    <t>Strategic governance metrics</t>
  </si>
  <si>
    <r>
      <t>Incorporate ESG criteria in our Remuneration and Risk Management frameworks</t>
    </r>
    <r>
      <rPr>
        <sz val="8"/>
        <color theme="0"/>
        <rFont val="Arial"/>
        <family val="2"/>
      </rPr>
      <t> </t>
    </r>
  </si>
  <si>
    <t xml:space="preserve">Scope 3 (tCO2e) 3 - associated with purchased goods &amp; services, Upstream transportation and distribution, waste generation, business travel, employee commuting. Fuels &amp;energy related activities-  excluding category 15   </t>
  </si>
  <si>
    <t xml:space="preserve">Scope 2 emissions - associated with electricity consumption - location-based </t>
  </si>
  <si>
    <t>Scope 3 emissions (including category 15)</t>
  </si>
  <si>
    <t>Εnvironmental metrics - Appendix</t>
  </si>
  <si>
    <r>
      <t>Metric</t>
    </r>
    <r>
      <rPr>
        <b/>
        <vertAlign val="superscript"/>
        <sz val="10"/>
        <color theme="0"/>
        <rFont val="Arial"/>
        <family val="2"/>
        <charset val="161"/>
      </rPr>
      <t>1</t>
    </r>
  </si>
  <si>
    <r>
      <t xml:space="preserve">Number of classified in/projects assessed for environmental and social risks classified in </t>
    </r>
    <r>
      <rPr>
        <b/>
        <u/>
        <sz val="10"/>
        <color rgb="FF000000"/>
        <rFont val="Arial"/>
        <family val="2"/>
        <charset val="161"/>
      </rPr>
      <t>low-risk</t>
    </r>
    <r>
      <rPr>
        <sz val="10"/>
        <color rgb="FF000000"/>
        <rFont val="Arial"/>
        <family val="2"/>
      </rPr>
      <t xml:space="preserve"> </t>
    </r>
    <r>
      <rPr>
        <b/>
        <sz val="10"/>
        <color rgb="FF000000"/>
        <rFont val="Arial"/>
        <family val="2"/>
      </rPr>
      <t>category</t>
    </r>
  </si>
  <si>
    <r>
      <t xml:space="preserve">Number of loans/projects assessed for environmental and social risks classified in </t>
    </r>
    <r>
      <rPr>
        <b/>
        <u/>
        <sz val="10"/>
        <color rgb="FF000000"/>
        <rFont val="Arial"/>
        <family val="2"/>
        <charset val="161"/>
      </rPr>
      <t>medium-risk</t>
    </r>
    <r>
      <rPr>
        <sz val="10"/>
        <color rgb="FF000000"/>
        <rFont val="Arial"/>
        <family val="2"/>
      </rPr>
      <t xml:space="preserve"> </t>
    </r>
    <r>
      <rPr>
        <b/>
        <sz val="10"/>
        <color rgb="FF000000"/>
        <rFont val="Arial"/>
        <family val="2"/>
      </rPr>
      <t>category</t>
    </r>
  </si>
  <si>
    <r>
      <t xml:space="preserve">Number of loans/projects assessed for environmental and social risks classified in </t>
    </r>
    <r>
      <rPr>
        <b/>
        <u/>
        <sz val="10"/>
        <color rgb="FF000000"/>
        <rFont val="Arial"/>
        <family val="2"/>
        <charset val="161"/>
      </rPr>
      <t>high-risk</t>
    </r>
    <r>
      <rPr>
        <sz val="10"/>
        <color rgb="FF000000"/>
        <rFont val="Arial"/>
        <family val="2"/>
      </rPr>
      <t xml:space="preserve"> </t>
    </r>
    <r>
      <rPr>
        <b/>
        <sz val="10"/>
        <color rgb="FF000000"/>
        <rFont val="Arial"/>
        <family val="2"/>
      </rPr>
      <t>category</t>
    </r>
  </si>
  <si>
    <t xml:space="preserve">9. The base year for the calculations was 2023 for Alpha Bank S.A., whereas for the Group's subsidiaries was 2022. The reason for the base year selection is outlined in Note 1. </t>
  </si>
  <si>
    <t xml:space="preserve">6. The reduction in energy consumption refers to workspace optimization, buildings HVAC operating model optimization, and energy saving projects/actions performed by the Alpha Bank S.A.. It is also noted that, a small insignificant percentage of this reduction is also due to branches reduction. </t>
  </si>
  <si>
    <t>8. No biogenic emissions exist.</t>
  </si>
  <si>
    <t>11. For the consolidation aprroach, financial and operational control was used. Direct GHG emissions were analyzed using primary data from comparable facilities whenever available. If not, secondary sources like bibliographic data were utilized. For Alpha Bank London, primary data were found for the entire building and it is divided by 5 because Alpha Bank London occupies 1 of the 5 building floors. Indirect emissions were assessed following methodologies outlined in the GHG Protocol. This quantification involved using both physical and economic activity data, including carbon footprint factors from reliable databases (e.g., DEFRA, NIR, European Printing Ink Association), and sector-specific Input-Output emission factors from environmental input-output analyses. Two specific approaches were used to calculate direct and indirect emissions:
i) Activity Data-Based Approach: Emissions are calculated using the activity data related to the service or product (e.g., quantities, transport work, energy consumption) and 
ii) Spend-Based Approach: Emissions are derived from the economic value of the service or product, correlating with the costs incurred by the entity. This uses Input-Output tables for Europe (EU-27), allocating national GHG emissions to economic sectors based on economic flows. This approach leverages input-output models to understand sector interdependencies and how demand changes affect production across different sectors.</t>
  </si>
  <si>
    <t>13. Scope 2 emissions for 2022 have been restated due to a change in the calculation methodology. Specifically, for the calculation of Scope 2 emissions, the Ministry's proposal for the climate law has been used and instead of the NIR used in 2022, the Renewable Energy Sources Operator &amp; Guarantees of Origin (DAPEEP) 2022, was used. Following the previous methodology for 2022, the emissions disclosed in NFR 2022 were 17,221.48.</t>
  </si>
  <si>
    <t xml:space="preserve">16. The base year for the calculations was 2023 for Alpha Bank S.A., whereas for the Group's subsidiaries was 2022. The reason for the base year selection is outlined in Note 1. </t>
  </si>
  <si>
    <t xml:space="preserve">17.For Group's data the following sources were used: For Alpha Bank London, the equivalent carbon footprint factor has been used as provided in DEFRA Guide (2023). 
For Alpha Bank S.A. and Group's subsidiaries in Greece, the calculation was conducted using the factor as provided from DAPEEP and regards the emission factor for the residual energy mix of Greece for 2022. For the emission factors for gases CH4 και Ν2O, the data from the latest National Inventory Report was used which regard emissions from the energy production in Greece in 2021. For Alpha Bank Luxemburg: National Inventory Report (NIR) of Luxembourg for Greenhouse and other Gases for the Years 1999-2021 (version 2023) was used. For Alpha Bank Cyprus, the energy mix of 2022  from the Electricity Authority of Cyprus has been used and the global warming potential (GWP) rate as provided from the IPCC Fifth Assessment Report. </t>
  </si>
  <si>
    <t>19. For the consolidation aprroach, financial and operational control was used. Please also see note 9. For Alpha Bank London, primary data were used from the provider's invoices. For Alpha Bank Luxemburg, data provided from the landlord and assumption for the consumption.</t>
  </si>
  <si>
    <t xml:space="preserve">2. It is noted that no energy is produced or sold by Alpha Bank S.A. or Group (0 MWh). Furthermore no heating, cooling, steam consumption is performed by Alpha Bank S.A. or the Group. </t>
  </si>
  <si>
    <t>4. The intensity ratio includes only energy consumption in Alpha Bank S.A. and Group, apart from motor fuels for vehicles.</t>
  </si>
  <si>
    <t xml:space="preserve">5. Furthermore no heating, cooling, steam consumption is performed by Alpha Bank S.A. or the Group. </t>
  </si>
  <si>
    <t xml:space="preserve">3. Types of energy included in the intensity ratio, include electricity and fuel consumption. </t>
  </si>
  <si>
    <t>10. For Group's data the following sources were used: For Alpha Bank London, the equivalent carbon footprint factor has been used as provided in DEFRA Guide (2023). For Alpha Bank S.A. and the subsidiaries in Greece the emissions factors used as provided in the National Inventory Report (NIR) of Greece for Greenhouse and other Gases for the Years 1999-2021 (version 2023), and the global warming potential (GWP) rate as provided from the IPCC Fifth Assessment Report. whereaas for the fugitive emissions, the global warming potential (GWP) rate used was according to the EU regulation 2020/1044. For Alpha Bank Cyprus, the emission factors used as provided in the National Inventory Report (NIR) of Cyprus for Greenhouse and other Gases for the Years 1999-2021 (version 2023).</t>
  </si>
  <si>
    <t>22. The total amount of paper used refers to total amount purchased by Alpha Bank.</t>
  </si>
  <si>
    <t>23. Group data includes also Alpha Bank Romania SA  figures.</t>
  </si>
  <si>
    <t>14.  For Group's data the following sources were used: 
&gt; For Alpha Bank London, the equivalent carbon footprint factor has been used as provided in DEFRA Guide (2023). 
&gt; For Alpha Bank S.A. and Group's subsidiaries in Greece, the calculation was conducted using the factor as provided from Renewable Energy Sources Operator &amp; Guarantees of Origin (DAPEEP) and regards the emission factor for the residual energy mix of Greece for 2022. 
For the emission factors for gases CH4 και Ν2O, the data from the latest National Inventory Report was used which regard emissions from the energy production in Greece in 2021. 
&gt; For Alpha Bank Luxemburg: National Inventory Report (NIR) of Luxembourg for Greenhouse and other Gases for the Years 1999-2021 (version 2023) was used. 
&gt; For Alpha Bank Cyprus, the energy mix of 2022  from the Electricity Authority of Cyprus has been used and the global warming potential (GWP) rate as provided from the IPCC Fifth Assessment Report. 
&gt; For the consolidation aprroach, financial and operational control was used. For Alpha Bank London, primary data were used from the provider's invoices. For Alpha Bank Luxemburg, data provided from the landlord and assumption for the consumption.</t>
  </si>
  <si>
    <t xml:space="preserve">12. At Group level, the indicator includes the subsidiaries: Alpha Bank S.A., ABC Factors, Alpha Bank Cyprus, Alpha Bank London, Alpha Bank Luxembourg, Alpha Real Estate Services, Alpha Supporting Services, Alpha Finance, Alpha Leasing, Alpha Life and AEDAK. </t>
  </si>
  <si>
    <t>1. It is noted that for Alpha Bank S.A., the energy consumption in 2022 has been restated (and relevant GHG emissions).  The reason for this restatement is the recalculation and verification which occured during October 2022, due to National Climate Law and the different conversion factors.
It is also noted that the energy consumption of Alpha Bank S.A. regarding year 2022, includes the consumption of specific subsidiaries which are housed together with Alpha Bank S.A.</t>
  </si>
  <si>
    <t>20. For the consolidation aprroach, data on drinking water consumption were found for Alpha Bank London, Alpha Bank S.A. and Group's subsidiaries in Greece, and Alpha Bank Luxemburg through water utility bills. For Alpha Bank Cyprus, there was no availability of all water utility bills, therefore data were estimated utilizing a proxy for the average cost of m3, from the available water consumption data.</t>
  </si>
  <si>
    <t>12. The total workforce apply to all regular and non-regular employees.</t>
  </si>
  <si>
    <t xml:space="preserve">5. Please note that for  the percentage of total employees who are not covered by collective bargaining agreements at Group level, no information could be compiled whether their working conditions and terms of employment are based on collective bargaining agreements that cover other employees or from other organizations. Alpha Bank will proceed to the compilation of this information in the next reporting period. </t>
  </si>
  <si>
    <t xml:space="preserve">1. There are no employees with non-guaranteed working hours at Alpha Services and Holdings Group.
 </t>
  </si>
  <si>
    <t>3. The increase of the Gender Pay Gap is mainly attributed to the reintroduction of variable remuneration and salary adjustments for the Senior Leadership Team following the lifting of the bonus ban and salary cap imposed through the HFSF Law on Greek systemic banks.</t>
  </si>
  <si>
    <t>4. 2022 has been restated due to updated CEO compensation figure.</t>
  </si>
  <si>
    <t>11. Please note that Group data refers to Alpha Bank subsidiaries. Data for specific regions and significant locations of operations are provided in the tab "Society Metrics-countries".</t>
  </si>
  <si>
    <r>
      <t>Workforce</t>
    </r>
    <r>
      <rPr>
        <b/>
        <i/>
        <vertAlign val="superscript"/>
        <sz val="11"/>
        <color theme="0"/>
        <rFont val="Arial"/>
        <family val="2"/>
        <charset val="161"/>
      </rPr>
      <t>1,12</t>
    </r>
  </si>
  <si>
    <t>Society metrics - Appendix</t>
  </si>
  <si>
    <t>Society metrics countries - Appendix</t>
  </si>
  <si>
    <t>Governance metrics - Appendix</t>
  </si>
  <si>
    <t>*(See. Annual Sustainability Report 2023)</t>
  </si>
  <si>
    <t>External assurance of published non-financial information*</t>
  </si>
  <si>
    <r>
      <t xml:space="preserve">Convicting judgements against the Senior Management for any </t>
    </r>
    <r>
      <rPr>
        <u/>
        <sz val="10"/>
        <color rgb="FF000000"/>
        <rFont val="Arial"/>
        <family val="2"/>
      </rPr>
      <t xml:space="preserve">human rights violations </t>
    </r>
    <r>
      <rPr>
        <sz val="10"/>
        <color rgb="FF000000"/>
        <rFont val="Arial"/>
        <family val="2"/>
      </rPr>
      <t xml:space="preserve">during the year </t>
    </r>
    <r>
      <rPr>
        <i/>
        <sz val="10"/>
        <color rgb="FF000000"/>
        <rFont val="Arial"/>
        <family val="2"/>
      </rPr>
      <t>(numbers of incidents)</t>
    </r>
  </si>
  <si>
    <t>Fundamental Codes, Policies and Compliance Regulations applied by Alpha Bank S.A. and Alpha Services and Holdings Group Companies</t>
  </si>
  <si>
    <t>✔️</t>
  </si>
  <si>
    <t>Environmental Management System</t>
  </si>
  <si>
    <t>Occupational Health and Safety Management System</t>
  </si>
  <si>
    <t>Personal Information Management System</t>
  </si>
  <si>
    <t>Quality Management System</t>
  </si>
  <si>
    <t>IT Services Management System</t>
  </si>
  <si>
    <t>Information Security Management System</t>
  </si>
  <si>
    <t>Privacy information management</t>
  </si>
  <si>
    <t>Information security controls for cloud services</t>
  </si>
  <si>
    <t>Protection of personally identifiable information (PII) in public clouds acting as PII processors</t>
  </si>
  <si>
    <t>Business Continuity Plan</t>
  </si>
  <si>
    <r>
      <t>18. For Alpha Bank London, the equivalent carbon footprint factor as provided in the DEFRA Guide (2023) has been used. The Environmental Input-Output (I-O) coefficient corresponds to the respective sector for most calculations (cat.4). (cat 6.) Equivalent carbon footprint factor as provided in the DEFRA Guide (2023). For Alpha Bank and subsidiaries in Greece the environmnetal  Input-Output (I-O) coefficient corresponds to the respective sector for the majority of the calculations. More specifically for paper the carbon footprint factor used is from DEFRA Guide (2023): Paper, Primary material production, for the purchase of toners the "from cradle-to-gate” carbon footprint factor available for 2021 has been used according to the latest available Report of European Printing Ink Association (EuPIA). Equivalent carbon footprint factor as provided in the DEFRA Guide (2023). For (cat 6.), the electricity production factor for Greece has been used as provided in the Climatiq Database (https://www.climatiq.io/data/) &amp; Equivalent carbon footprint factor as provided in the DEFRA Guide (2023). For Alpha Bank Luxemburg, the Equivalent carbon footprint factor as provided in the DEFRA Guide (2023) and the Environmental Input-Output (I-O) coefficient corresponds to the respective sector for most calculations (cat.4). (cat 6.). For Alpha Bank Cyprus, the Equivalent carbon footprint factor as provided in the DEFRA Guide (2023). The Environmental Input-Output (I-O) coefficient corresponds to the respective sector for most calculations (cat.4). For (cat 6.), the electricity production factor for</t>
    </r>
    <r>
      <rPr>
        <sz val="10"/>
        <color rgb="FFFF0000"/>
        <rFont val="Arial"/>
        <family val="2"/>
      </rPr>
      <t xml:space="preserve"> </t>
    </r>
    <r>
      <rPr>
        <sz val="10"/>
        <rFont val="Arial"/>
        <family val="2"/>
      </rPr>
      <t>Cyprus</t>
    </r>
    <r>
      <rPr>
        <sz val="10"/>
        <color theme="1"/>
        <rFont val="Arial"/>
        <family val="2"/>
      </rPr>
      <t xml:space="preserve"> has been used as provided in the Climatiq Database (https://www.climatiq.io/data/) &amp; Equivalent carbon footprint factor as provided in the DEFRA Guide (2023).</t>
    </r>
  </si>
  <si>
    <r>
      <t>Convictions of the Senior Management</t>
    </r>
    <r>
      <rPr>
        <vertAlign val="superscript"/>
        <sz val="10"/>
        <color rgb="FF000000"/>
        <rFont val="Arial"/>
        <family val="2"/>
      </rPr>
      <t>2</t>
    </r>
    <r>
      <rPr>
        <sz val="10"/>
        <color rgb="FF000000"/>
        <rFont val="Arial"/>
        <family val="2"/>
      </rPr>
      <t xml:space="preserve"> for any corruption offences throughout the year (number of incidents)</t>
    </r>
  </si>
  <si>
    <t xml:space="preserve"> </t>
  </si>
  <si>
    <r>
      <t>7. Gases included in the calculation include CO</t>
    </r>
    <r>
      <rPr>
        <vertAlign val="subscript"/>
        <sz val="10"/>
        <color theme="1"/>
        <rFont val="Arial"/>
        <family val="2"/>
        <charset val="161"/>
      </rPr>
      <t>2</t>
    </r>
    <r>
      <rPr>
        <sz val="10"/>
        <color theme="1"/>
        <rFont val="Arial"/>
        <family val="2"/>
      </rPr>
      <t>, N</t>
    </r>
    <r>
      <rPr>
        <vertAlign val="subscript"/>
        <sz val="10"/>
        <color theme="1"/>
        <rFont val="Arial"/>
        <family val="2"/>
        <charset val="161"/>
      </rPr>
      <t>2</t>
    </r>
    <r>
      <rPr>
        <sz val="10"/>
        <color theme="1"/>
        <rFont val="Arial"/>
        <family val="2"/>
      </rPr>
      <t>O, CH</t>
    </r>
    <r>
      <rPr>
        <vertAlign val="subscript"/>
        <sz val="10"/>
        <color theme="1"/>
        <rFont val="Arial"/>
        <family val="2"/>
        <charset val="161"/>
      </rPr>
      <t>4</t>
    </r>
    <r>
      <rPr>
        <sz val="10"/>
        <color theme="1"/>
        <rFont val="Arial"/>
        <family val="2"/>
      </rPr>
      <t>, HFCs.</t>
    </r>
  </si>
  <si>
    <r>
      <t>15. Gases included in the calculation include CO</t>
    </r>
    <r>
      <rPr>
        <vertAlign val="subscript"/>
        <sz val="10"/>
        <rFont val="Arial"/>
        <family val="2"/>
        <charset val="161"/>
      </rPr>
      <t>2</t>
    </r>
    <r>
      <rPr>
        <sz val="10"/>
        <rFont val="Arial"/>
        <family val="2"/>
      </rPr>
      <t>, N</t>
    </r>
    <r>
      <rPr>
        <vertAlign val="subscript"/>
        <sz val="10"/>
        <rFont val="Arial"/>
        <family val="2"/>
        <charset val="161"/>
      </rPr>
      <t>2</t>
    </r>
    <r>
      <rPr>
        <sz val="10"/>
        <rFont val="Arial"/>
        <family val="2"/>
      </rPr>
      <t>O, CH</t>
    </r>
    <r>
      <rPr>
        <vertAlign val="subscript"/>
        <sz val="10"/>
        <rFont val="Arial"/>
        <family val="2"/>
        <charset val="161"/>
      </rPr>
      <t>4</t>
    </r>
    <r>
      <rPr>
        <sz val="10"/>
        <rFont val="Arial"/>
        <family val="2"/>
      </rPr>
      <t>.</t>
    </r>
  </si>
  <si>
    <t>Percentage of payments to domestic suppliers</t>
  </si>
  <si>
    <r>
      <t>52.742</t>
    </r>
    <r>
      <rPr>
        <vertAlign val="superscript"/>
        <sz val="10"/>
        <rFont val="Arial"/>
        <family val="2"/>
        <charset val="161"/>
      </rPr>
      <t>15</t>
    </r>
  </si>
  <si>
    <r>
      <t>39.261</t>
    </r>
    <r>
      <rPr>
        <vertAlign val="superscript"/>
        <sz val="10"/>
        <rFont val="Arial"/>
        <family val="2"/>
        <charset val="161"/>
      </rPr>
      <t>15</t>
    </r>
  </si>
  <si>
    <t>12. At Group level, the indicator includes the subsidiaries: Alpha Bank S.A., ABC Factors, Alpha Bank Cyprus, Alpha Bank London, Alpha Bank Luxembourg, Alpha Real Estate Services, Alpha Supporting Services, Alpha Finance, Alpha Leasing, Alpha Life and AEDAK. 
13. Scope 2 emissions for 2022 have been restated due to a change in the calculation methodology. Specifically, for the calculation of Scope 2 emissions, the Ministry's proposal for the climate law has been used and instead of the NIR used in 2022, the Renewable Energy Sources Operator &amp; Guarantees of Origin (DAPEEP) 2022, was used. Following the previous methodology for 2022, the emissions disclosed in NFR 2022 were 17,221.48.
14. For Group's data the following sources were used: 
&gt; For Alpha Bank London, the equivalent carbon footprint factor has been used as provided in DEFRA Guide (2023). 
&gt; For Alpha Bank S.A. and Group's subsidiaries in Greece, the calculation was conducted using the factor as provided from Renewable Energy Sources Operator &amp; Guarantees of Origin (DAPEEP) and regards the emission factor for the residual energy mix of Greece for 2022. 
For the emission factors for gases CH4 και Ν2O, the data from the latest National Inventory Report was used which regard emissions from the energy production in Greece in 2021. 
&gt; For Alpha Bank Luxemburg: National Inventory Report (NIR) of Luxembourg for Greenhouse and other Gases for the Years 1999-2021 (version 2023) was used. 
&gt; For Alpha Bank Cyprus, the energy mix of 2022  from the Electricity Authority of Cyprus has been used and the global warming potential (GWP) rate as provided from the IPCC Fifth Assessment Report. 
&gt; For the consolidation aprroach, financial and operational control was used. For Alpha Bank London, primary data were used from the provider's invoices. For Alpha Bank Luxemburg, data provided from the landlord and assumption for the consumption.
15. The data disclosed for 2022 and included in the 2023 Sustainability Report, have been restated compared to the relevant disclosure for 2022 and included in the 2022 Sustainability Report, in order to be consistent with the electricity consumption calculation followed in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</si>
</sst>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0.00_-;\-* #,##0.00_-;_-* &quot;-&quot;??_-;_-@_-"/>
    <numFmt numFmtId="164" formatCode="_(* #,##0.00_);_(* \(#,##0.00\);_(* &quot;-&quot;??_);_(@_)"/>
    <numFmt numFmtId="165" formatCode="#,##0_ ;[Red]\-#,##0\ "/>
    <numFmt numFmtId="166" formatCode="#,##0.0_ ;[Red]\-#,##0.0\ "/>
    <numFmt numFmtId="167" formatCode="#,##0.000_ ;[Red]\-#,##0.000\ "/>
    <numFmt numFmtId="168" formatCode="#,##0.0"/>
    <numFmt numFmtId="169" formatCode="0.0"/>
    <numFmt numFmtId="170" formatCode="0.000"/>
    <numFmt numFmtId="171" formatCode="#,##0.0_ ;\-#,##0.0\ "/>
    <numFmt numFmtId="172" formatCode="#,##0.00_ ;[Red]\-#,##0.00\ "/>
  </numFmts>
  <fonts count="63" x14ac:knownFonts="1">
    <font>
      <sz val="11"/>
      <color theme="1"/>
      <name val="Calibri"/>
      <family val="2"/>
      <scheme val="minor"/>
    </font>
    <font>
      <sz val="11"/>
      <color theme="1"/>
      <name val="Calibri"/>
      <family val="2"/>
      <scheme val="minor"/>
    </font>
    <font>
      <b/>
      <sz val="10"/>
      <color rgb="FF000000"/>
      <name val="Arial"/>
      <family val="2"/>
      <charset val="161"/>
    </font>
    <font>
      <b/>
      <sz val="10"/>
      <color theme="0"/>
      <name val="Arial"/>
      <family val="2"/>
      <charset val="161"/>
    </font>
    <font>
      <b/>
      <sz val="10"/>
      <name val="Arial"/>
      <family val="2"/>
      <charset val="161"/>
    </font>
    <font>
      <b/>
      <i/>
      <sz val="10"/>
      <color rgb="FF000000"/>
      <name val="Arial"/>
      <family val="2"/>
      <charset val="161"/>
    </font>
    <font>
      <sz val="10"/>
      <color theme="1"/>
      <name val="Arial"/>
      <family val="2"/>
      <charset val="161"/>
    </font>
    <font>
      <sz val="10"/>
      <color theme="1"/>
      <name val="Arial"/>
      <family val="2"/>
    </font>
    <font>
      <sz val="10"/>
      <name val="Arial"/>
      <family val="2"/>
      <charset val="161"/>
    </font>
    <font>
      <sz val="10"/>
      <color rgb="FFFF0000"/>
      <name val="Arial"/>
      <family val="2"/>
      <charset val="161"/>
    </font>
    <font>
      <sz val="10"/>
      <color rgb="FF000000"/>
      <name val="Arial"/>
      <family val="2"/>
      <charset val="161"/>
    </font>
    <font>
      <sz val="10"/>
      <name val="Arial"/>
      <family val="2"/>
    </font>
    <font>
      <b/>
      <strike/>
      <sz val="10"/>
      <name val="Arial"/>
      <family val="2"/>
      <charset val="161"/>
    </font>
    <font>
      <sz val="8"/>
      <color theme="1"/>
      <name val="Arial"/>
      <family val="2"/>
      <charset val="161"/>
    </font>
    <font>
      <vertAlign val="subscript"/>
      <sz val="10"/>
      <name val="Arial"/>
      <family val="2"/>
      <charset val="161"/>
    </font>
    <font>
      <vertAlign val="superscript"/>
      <sz val="10"/>
      <name val="Arial"/>
      <family val="2"/>
      <charset val="161"/>
    </font>
    <font>
      <sz val="11"/>
      <color theme="1"/>
      <name val="Arial"/>
      <family val="2"/>
    </font>
    <font>
      <b/>
      <u/>
      <sz val="10"/>
      <color rgb="FFFF0000"/>
      <name val="Arial"/>
      <family val="2"/>
    </font>
    <font>
      <b/>
      <sz val="10"/>
      <color theme="0"/>
      <name val="Arial"/>
      <family val="2"/>
    </font>
    <font>
      <b/>
      <sz val="10"/>
      <color theme="1"/>
      <name val="Arial"/>
      <family val="2"/>
      <charset val="161"/>
    </font>
    <font>
      <sz val="11"/>
      <name val="Calibri"/>
      <family val="2"/>
      <scheme val="minor"/>
    </font>
    <font>
      <u/>
      <sz val="11"/>
      <color theme="10"/>
      <name val="Calibri"/>
      <family val="2"/>
      <scheme val="minor"/>
    </font>
    <font>
      <sz val="11"/>
      <color theme="1"/>
      <name val="Arial"/>
      <family val="2"/>
      <charset val="161"/>
    </font>
    <font>
      <vertAlign val="superscript"/>
      <sz val="10"/>
      <color rgb="FF000000"/>
      <name val="Arial"/>
      <family val="2"/>
      <charset val="161"/>
    </font>
    <font>
      <sz val="11"/>
      <color rgb="FF000000"/>
      <name val="Calibri"/>
      <family val="2"/>
      <scheme val="minor"/>
    </font>
    <font>
      <sz val="10"/>
      <name val="Arial"/>
      <family val="2"/>
      <charset val="161"/>
    </font>
    <font>
      <sz val="10"/>
      <color theme="1"/>
      <name val="Arial"/>
      <family val="2"/>
      <charset val="161"/>
    </font>
    <font>
      <b/>
      <i/>
      <sz val="10"/>
      <name val="Arial"/>
      <family val="2"/>
      <charset val="161"/>
    </font>
    <font>
      <b/>
      <sz val="11"/>
      <color theme="0"/>
      <name val="Calibri"/>
      <family val="2"/>
      <scheme val="minor"/>
    </font>
    <font>
      <sz val="10"/>
      <color rgb="FF000000"/>
      <name val="Arial"/>
      <family val="2"/>
    </font>
    <font>
      <b/>
      <u/>
      <sz val="10"/>
      <color rgb="FF000000"/>
      <name val="Arial"/>
      <family val="2"/>
      <charset val="161"/>
    </font>
    <font>
      <sz val="8"/>
      <name val="Arial"/>
      <family val="2"/>
      <charset val="161"/>
    </font>
    <font>
      <b/>
      <sz val="9"/>
      <color theme="0"/>
      <name val="Arial"/>
      <family val="2"/>
      <charset val="161"/>
    </font>
    <font>
      <sz val="11"/>
      <color theme="4" tint="-0.499984740745262"/>
      <name val="Calibri"/>
      <family val="2"/>
      <scheme val="minor"/>
    </font>
    <font>
      <b/>
      <i/>
      <sz val="11"/>
      <color theme="0"/>
      <name val="Arial"/>
      <family val="2"/>
      <charset val="161"/>
    </font>
    <font>
      <b/>
      <i/>
      <sz val="10"/>
      <color theme="0"/>
      <name val="Arial"/>
      <family val="2"/>
      <charset val="161"/>
    </font>
    <font>
      <b/>
      <sz val="14"/>
      <color theme="0"/>
      <name val="Arial"/>
      <family val="2"/>
    </font>
    <font>
      <b/>
      <i/>
      <sz val="10"/>
      <color theme="0"/>
      <name val="Arial"/>
      <family val="2"/>
    </font>
    <font>
      <sz val="8"/>
      <color theme="0"/>
      <name val="Arial"/>
      <family val="2"/>
    </font>
    <font>
      <b/>
      <vertAlign val="superscript"/>
      <sz val="10"/>
      <color theme="0"/>
      <name val="Arial"/>
      <family val="2"/>
      <charset val="161"/>
    </font>
    <font>
      <b/>
      <sz val="10"/>
      <color rgb="FF000000"/>
      <name val="Arial"/>
      <family val="2"/>
    </font>
    <font>
      <b/>
      <i/>
      <vertAlign val="superscript"/>
      <sz val="11"/>
      <color theme="0"/>
      <name val="Arial"/>
      <family val="2"/>
      <charset val="161"/>
    </font>
    <font>
      <u/>
      <sz val="10"/>
      <color rgb="FF000000"/>
      <name val="Arial"/>
      <family val="2"/>
    </font>
    <font>
      <i/>
      <sz val="10"/>
      <color rgb="FF000000"/>
      <name val="Arial"/>
      <family val="2"/>
    </font>
    <font>
      <u/>
      <sz val="10"/>
      <color theme="10"/>
      <name val="Arial"/>
      <family val="2"/>
    </font>
    <font>
      <u/>
      <sz val="10"/>
      <color rgb="FF0000FF"/>
      <name val="Arial"/>
      <family val="2"/>
    </font>
    <font>
      <sz val="10"/>
      <color rgb="FF0000FF"/>
      <name val="Arial"/>
      <family val="2"/>
    </font>
    <font>
      <b/>
      <sz val="10"/>
      <name val="Arial"/>
      <family val="2"/>
    </font>
    <font>
      <b/>
      <sz val="10"/>
      <color rgb="FF00A1FF"/>
      <name val="Arial"/>
      <family val="2"/>
    </font>
    <font>
      <sz val="10"/>
      <color rgb="FF0000FF"/>
      <name val="Calibri"/>
      <family val="2"/>
      <scheme val="minor"/>
    </font>
    <font>
      <b/>
      <sz val="10"/>
      <color rgb="FF00A1FF"/>
      <name val="Arial"/>
      <family val="2"/>
      <charset val="161"/>
    </font>
    <font>
      <sz val="10"/>
      <color theme="0"/>
      <name val="Arial"/>
      <family val="2"/>
    </font>
    <font>
      <b/>
      <sz val="10"/>
      <color theme="4" tint="-0.499984740745262"/>
      <name val="Arial"/>
      <family val="2"/>
    </font>
    <font>
      <sz val="12"/>
      <color theme="1"/>
      <name val="Arial"/>
      <family val="2"/>
      <charset val="161"/>
    </font>
    <font>
      <sz val="10"/>
      <color theme="1"/>
      <name val="Calibri"/>
      <family val="2"/>
      <scheme val="minor"/>
    </font>
    <font>
      <b/>
      <sz val="11"/>
      <color rgb="FF283D75"/>
      <name val="Arial"/>
      <family val="2"/>
    </font>
    <font>
      <sz val="10"/>
      <color rgb="FFFF0000"/>
      <name val="Arial"/>
      <family val="2"/>
    </font>
    <font>
      <sz val="11"/>
      <name val="Arial"/>
      <family val="2"/>
    </font>
    <font>
      <sz val="8"/>
      <name val="Arial"/>
      <family val="2"/>
    </font>
    <font>
      <sz val="11"/>
      <color rgb="FF000000"/>
      <name val="Arial"/>
      <family val="2"/>
    </font>
    <font>
      <vertAlign val="superscript"/>
      <sz val="10"/>
      <color rgb="FF000000"/>
      <name val="Arial"/>
      <family val="2"/>
    </font>
    <font>
      <b/>
      <sz val="30"/>
      <color theme="0"/>
      <name val="Arial"/>
      <family val="2"/>
      <charset val="161"/>
    </font>
    <font>
      <vertAlign val="subscript"/>
      <sz val="10"/>
      <color theme="1"/>
      <name val="Arial"/>
      <family val="2"/>
      <charset val="161"/>
    </font>
  </fonts>
  <fills count="17">
    <fill>
      <patternFill patternType="none"/>
    </fill>
    <fill>
      <patternFill patternType="gray125"/>
    </fill>
    <fill>
      <patternFill patternType="solid">
        <fgColor theme="0"/>
        <bgColor indexed="64"/>
      </patternFill>
    </fill>
    <fill>
      <patternFill patternType="solid">
        <fgColor theme="1" tint="0.499984740745262"/>
        <bgColor indexed="64"/>
      </patternFill>
    </fill>
    <fill>
      <patternFill patternType="solid">
        <fgColor rgb="FF00B050"/>
        <bgColor indexed="64"/>
      </patternFill>
    </fill>
    <fill>
      <patternFill patternType="solid">
        <fgColor theme="2"/>
        <bgColor indexed="64"/>
      </patternFill>
    </fill>
    <fill>
      <patternFill patternType="solid">
        <fgColor rgb="FF8B3D8A"/>
        <bgColor indexed="64"/>
      </patternFill>
    </fill>
    <fill>
      <patternFill patternType="solid">
        <fgColor rgb="FF642C64"/>
        <bgColor indexed="64"/>
      </patternFill>
    </fill>
    <fill>
      <patternFill patternType="solid">
        <fgColor rgb="FF283D75"/>
        <bgColor indexed="64"/>
      </patternFill>
    </fill>
    <fill>
      <patternFill patternType="solid">
        <fgColor rgb="FF1A284F"/>
        <bgColor indexed="64"/>
      </patternFill>
    </fill>
    <fill>
      <patternFill patternType="solid">
        <fgColor rgb="FF00A1FF"/>
        <bgColor indexed="64"/>
      </patternFill>
    </fill>
    <fill>
      <patternFill patternType="solid">
        <fgColor rgb="FF0567A5"/>
        <bgColor indexed="64"/>
      </patternFill>
    </fill>
    <fill>
      <patternFill patternType="solid">
        <fgColor rgb="FF1A274E"/>
        <bgColor indexed="64"/>
      </patternFill>
    </fill>
    <fill>
      <patternFill patternType="solid">
        <fgColor rgb="FF0D6E34"/>
        <bgColor indexed="64"/>
      </patternFill>
    </fill>
    <fill>
      <patternFill patternType="solid">
        <fgColor rgb="FF914090"/>
        <bgColor indexed="64"/>
      </patternFill>
    </fill>
    <fill>
      <patternFill patternType="solid">
        <fgColor rgb="FFC2C1C3"/>
        <bgColor theme="4" tint="0.79998168889431442"/>
      </patternFill>
    </fill>
    <fill>
      <patternFill patternType="solid">
        <fgColor rgb="FFC2C1C3"/>
        <bgColor indexed="64"/>
      </patternFill>
    </fill>
  </fills>
  <borders count="1">
    <border>
      <left/>
      <right/>
      <top/>
      <bottom/>
      <diagonal/>
    </border>
  </borders>
  <cellStyleXfs count="8">
    <xf numFmtId="0" fontId="0"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6" fillId="0" borderId="0"/>
    <xf numFmtId="0" fontId="21" fillId="0" borderId="0" applyNumberFormat="0" applyFill="0" applyBorder="0" applyAlignment="0" applyProtection="0"/>
    <xf numFmtId="9" fontId="22" fillId="0" borderId="0" applyFont="0" applyFill="0" applyBorder="0" applyAlignment="0" applyProtection="0"/>
    <xf numFmtId="43" fontId="22" fillId="0" borderId="0" applyFont="0" applyFill="0" applyBorder="0" applyAlignment="0" applyProtection="0"/>
  </cellStyleXfs>
  <cellXfs count="247">
    <xf numFmtId="0" fontId="0" fillId="0" borderId="0" xfId="0"/>
    <xf numFmtId="0" fontId="0" fillId="0" borderId="0" xfId="0" applyAlignment="1">
      <alignment vertical="center"/>
    </xf>
    <xf numFmtId="0" fontId="0" fillId="2" borderId="0" xfId="0" applyFill="1" applyAlignment="1">
      <alignment vertical="center"/>
    </xf>
    <xf numFmtId="0" fontId="0" fillId="2" borderId="0" xfId="0" applyFill="1"/>
    <xf numFmtId="3" fontId="0" fillId="2" borderId="0" xfId="0" applyNumberFormat="1" applyFill="1" applyAlignment="1">
      <alignment horizontal="center" vertical="center"/>
    </xf>
    <xf numFmtId="0" fontId="26" fillId="2" borderId="0" xfId="0" applyFont="1" applyFill="1" applyAlignment="1">
      <alignment vertical="center"/>
    </xf>
    <xf numFmtId="0" fontId="25" fillId="2" borderId="0" xfId="4" applyFont="1" applyFill="1" applyAlignment="1">
      <alignment vertical="center" wrapText="1"/>
    </xf>
    <xf numFmtId="0" fontId="6" fillId="2" borderId="0" xfId="0" applyFont="1" applyFill="1" applyAlignment="1">
      <alignment vertical="center"/>
    </xf>
    <xf numFmtId="0" fontId="8" fillId="2" borderId="0" xfId="4" applyFont="1" applyFill="1" applyAlignment="1">
      <alignment vertical="center" wrapText="1"/>
    </xf>
    <xf numFmtId="0" fontId="9" fillId="2" borderId="0" xfId="4" applyFont="1" applyFill="1" applyAlignment="1">
      <alignment vertical="center" wrapText="1"/>
    </xf>
    <xf numFmtId="168" fontId="8" fillId="0" borderId="0" xfId="2" applyNumberFormat="1" applyFont="1" applyFill="1" applyBorder="1" applyAlignment="1">
      <alignment vertical="center"/>
    </xf>
    <xf numFmtId="3" fontId="6" fillId="0" borderId="0" xfId="1" applyNumberFormat="1" applyFont="1" applyFill="1" applyBorder="1" applyAlignment="1">
      <alignment horizontal="right" vertical="center"/>
    </xf>
    <xf numFmtId="168" fontId="6" fillId="0" borderId="0" xfId="2" applyNumberFormat="1" applyFont="1" applyFill="1" applyBorder="1" applyAlignment="1">
      <alignment vertical="center"/>
    </xf>
    <xf numFmtId="3" fontId="6" fillId="0" borderId="0" xfId="2" applyNumberFormat="1" applyFont="1" applyFill="1" applyBorder="1" applyAlignment="1">
      <alignment vertical="center"/>
    </xf>
    <xf numFmtId="168" fontId="6" fillId="0" borderId="0" xfId="2" applyNumberFormat="1" applyFont="1" applyFill="1" applyBorder="1" applyAlignment="1">
      <alignment horizontal="right" vertical="center"/>
    </xf>
    <xf numFmtId="168" fontId="6" fillId="0" borderId="0" xfId="1" applyNumberFormat="1" applyFont="1" applyFill="1" applyBorder="1" applyAlignment="1">
      <alignment horizontal="right" vertical="center"/>
    </xf>
    <xf numFmtId="168" fontId="6" fillId="0" borderId="0" xfId="1" applyNumberFormat="1" applyFont="1" applyFill="1" applyBorder="1" applyAlignment="1">
      <alignment vertical="center"/>
    </xf>
    <xf numFmtId="3" fontId="6" fillId="0" borderId="0" xfId="2" applyNumberFormat="1" applyFont="1" applyFill="1" applyBorder="1" applyAlignment="1">
      <alignment horizontal="right" vertical="center"/>
    </xf>
    <xf numFmtId="0" fontId="8" fillId="0" borderId="0" xfId="4" applyFont="1" applyAlignment="1">
      <alignment vertical="center"/>
    </xf>
    <xf numFmtId="169" fontId="8" fillId="0" borderId="0" xfId="2" applyNumberFormat="1" applyFont="1" applyFill="1" applyBorder="1" applyAlignment="1">
      <alignment vertical="center"/>
    </xf>
    <xf numFmtId="171" fontId="24" fillId="0" borderId="0" xfId="1" applyNumberFormat="1" applyFont="1" applyFill="1" applyBorder="1" applyAlignment="1">
      <alignment horizontal="right" vertical="center"/>
    </xf>
    <xf numFmtId="3" fontId="6" fillId="0" borderId="0" xfId="1" applyNumberFormat="1" applyFont="1" applyFill="1" applyBorder="1" applyAlignment="1">
      <alignment vertical="center"/>
    </xf>
    <xf numFmtId="0" fontId="33" fillId="2" borderId="0" xfId="0" applyFont="1" applyFill="1"/>
    <xf numFmtId="0" fontId="2" fillId="0" borderId="0" xfId="0" applyFont="1" applyAlignment="1">
      <alignment vertical="center" wrapText="1"/>
    </xf>
    <xf numFmtId="0" fontId="8" fillId="0" borderId="0" xfId="0" applyFont="1" applyAlignment="1">
      <alignment horizontal="center" vertical="center" wrapText="1"/>
    </xf>
    <xf numFmtId="3" fontId="10" fillId="0" borderId="0" xfId="0" applyNumberFormat="1" applyFont="1" applyAlignment="1">
      <alignment horizontal="center" vertical="center"/>
    </xf>
    <xf numFmtId="165" fontId="8" fillId="0" borderId="0" xfId="0" applyNumberFormat="1" applyFont="1" applyAlignment="1">
      <alignment horizontal="center" vertical="center"/>
    </xf>
    <xf numFmtId="49" fontId="8" fillId="0" borderId="0" xfId="0" applyNumberFormat="1" applyFont="1" applyAlignment="1">
      <alignment horizontal="center" vertical="center"/>
    </xf>
    <xf numFmtId="49" fontId="10" fillId="2" borderId="0" xfId="0" applyNumberFormat="1" applyFont="1" applyFill="1" applyAlignment="1">
      <alignment horizontal="center" vertical="center"/>
    </xf>
    <xf numFmtId="0" fontId="0" fillId="0" borderId="0" xfId="0" applyAlignment="1">
      <alignment vertical="center" wrapText="1"/>
    </xf>
    <xf numFmtId="3" fontId="10" fillId="0" borderId="0" xfId="0" applyNumberFormat="1" applyFont="1" applyAlignment="1">
      <alignment horizontal="center" vertical="center" wrapText="1"/>
    </xf>
    <xf numFmtId="0" fontId="8" fillId="0" borderId="0" xfId="4" applyFont="1" applyAlignment="1">
      <alignment vertical="center" wrapText="1"/>
    </xf>
    <xf numFmtId="0" fontId="6" fillId="0" borderId="0" xfId="4" applyFont="1" applyAlignment="1">
      <alignment vertical="center"/>
    </xf>
    <xf numFmtId="3" fontId="6" fillId="0" borderId="0" xfId="0" applyNumberFormat="1" applyFont="1" applyAlignment="1">
      <alignment horizontal="center" vertical="center"/>
    </xf>
    <xf numFmtId="3" fontId="8" fillId="0" borderId="0" xfId="0" applyNumberFormat="1" applyFont="1" applyAlignment="1">
      <alignment horizontal="center" vertical="center"/>
    </xf>
    <xf numFmtId="2" fontId="8" fillId="0" borderId="0" xfId="0" applyNumberFormat="1" applyFont="1" applyAlignment="1">
      <alignment horizontal="center" vertical="center"/>
    </xf>
    <xf numFmtId="168" fontId="8" fillId="0" borderId="0" xfId="0" applyNumberFormat="1" applyFont="1" applyAlignment="1">
      <alignment horizontal="center" vertical="center"/>
    </xf>
    <xf numFmtId="4" fontId="8" fillId="0" borderId="0" xfId="0" applyNumberFormat="1" applyFont="1" applyAlignment="1">
      <alignment horizontal="center" vertical="center"/>
    </xf>
    <xf numFmtId="3" fontId="31" fillId="0" borderId="0" xfId="0" applyNumberFormat="1" applyFont="1" applyAlignment="1">
      <alignment horizontal="center" vertical="center" wrapText="1"/>
    </xf>
    <xf numFmtId="0" fontId="3" fillId="8" borderId="0" xfId="4" applyFont="1" applyFill="1" applyAlignment="1">
      <alignment horizontal="center" vertical="center" wrapText="1"/>
    </xf>
    <xf numFmtId="0" fontId="3" fillId="8" borderId="0" xfId="0" applyFont="1" applyFill="1" applyAlignment="1">
      <alignment horizontal="center" vertical="center" wrapText="1"/>
    </xf>
    <xf numFmtId="0" fontId="3" fillId="9" borderId="0" xfId="0" applyFont="1" applyFill="1" applyAlignment="1">
      <alignment horizontal="center" vertical="center" wrapText="1"/>
    </xf>
    <xf numFmtId="3" fontId="18" fillId="8" borderId="0" xfId="0" applyNumberFormat="1" applyFont="1" applyFill="1" applyAlignment="1">
      <alignment horizontal="center" vertical="center" wrapText="1"/>
    </xf>
    <xf numFmtId="0" fontId="28" fillId="8" borderId="0" xfId="0" applyFont="1" applyFill="1" applyAlignment="1">
      <alignment horizontal="center" vertical="center" wrapText="1"/>
    </xf>
    <xf numFmtId="0" fontId="28" fillId="8" borderId="0" xfId="0" applyFont="1" applyFill="1" applyAlignment="1">
      <alignment horizontal="left" vertical="center" wrapText="1"/>
    </xf>
    <xf numFmtId="0" fontId="32" fillId="8" borderId="0" xfId="0" applyFont="1" applyFill="1" applyAlignment="1">
      <alignment horizontal="center" vertical="center" wrapText="1"/>
    </xf>
    <xf numFmtId="0" fontId="3" fillId="12" borderId="0" xfId="0" applyFont="1" applyFill="1" applyAlignment="1">
      <alignment horizontal="center" vertical="center" wrapText="1"/>
    </xf>
    <xf numFmtId="0" fontId="0" fillId="0" borderId="0" xfId="0" applyAlignment="1">
      <alignment horizontal="center"/>
    </xf>
    <xf numFmtId="0" fontId="20" fillId="0" borderId="0" xfId="0" applyFont="1" applyAlignment="1">
      <alignment horizontal="center" vertical="center"/>
    </xf>
    <xf numFmtId="0" fontId="6" fillId="0" borderId="0" xfId="0" applyFont="1" applyAlignment="1">
      <alignment horizontal="center" vertical="center" wrapText="1"/>
    </xf>
    <xf numFmtId="0" fontId="4" fillId="0" borderId="0" xfId="0" applyFont="1" applyAlignment="1">
      <alignment vertical="center" wrapText="1"/>
    </xf>
    <xf numFmtId="0" fontId="10" fillId="0" borderId="0" xfId="0" applyFont="1" applyAlignment="1">
      <alignment horizontal="center" vertical="center" wrapText="1"/>
    </xf>
    <xf numFmtId="3" fontId="8" fillId="0" borderId="0" xfId="0" applyNumberFormat="1" applyFont="1" applyAlignment="1">
      <alignment horizontal="center" vertical="center" wrapText="1"/>
    </xf>
    <xf numFmtId="9" fontId="8" fillId="0" borderId="0" xfId="0" applyNumberFormat="1" applyFont="1" applyAlignment="1">
      <alignment horizontal="center" vertical="center"/>
    </xf>
    <xf numFmtId="165" fontId="10" fillId="0" borderId="0" xfId="0" applyNumberFormat="1" applyFont="1" applyAlignment="1">
      <alignment horizontal="center" vertical="center"/>
    </xf>
    <xf numFmtId="172" fontId="8" fillId="0" borderId="0" xfId="0" applyNumberFormat="1" applyFont="1" applyAlignment="1">
      <alignment horizontal="center" vertical="center"/>
    </xf>
    <xf numFmtId="0" fontId="20" fillId="0" borderId="0" xfId="0" applyFont="1" applyAlignment="1">
      <alignment vertical="center" wrapText="1"/>
    </xf>
    <xf numFmtId="43" fontId="10" fillId="0" borderId="0" xfId="0" applyNumberFormat="1" applyFont="1" applyAlignment="1">
      <alignment horizontal="center" vertical="center" wrapText="1"/>
    </xf>
    <xf numFmtId="167" fontId="8" fillId="0" borderId="0" xfId="0" applyNumberFormat="1" applyFont="1" applyAlignment="1">
      <alignment horizontal="center" vertical="center"/>
    </xf>
    <xf numFmtId="4" fontId="6" fillId="0" borderId="0" xfId="0" applyNumberFormat="1" applyFont="1" applyAlignment="1">
      <alignment horizontal="center" vertical="center"/>
    </xf>
    <xf numFmtId="4" fontId="10" fillId="0" borderId="0" xfId="0" applyNumberFormat="1" applyFont="1" applyAlignment="1">
      <alignment horizontal="center" vertical="center"/>
    </xf>
    <xf numFmtId="0" fontId="8" fillId="0" borderId="0" xfId="0" applyFont="1" applyAlignment="1">
      <alignment horizontal="center" vertical="center"/>
    </xf>
    <xf numFmtId="0" fontId="24" fillId="0" borderId="0" xfId="0" applyFont="1" applyAlignment="1">
      <alignment vertical="center" wrapText="1"/>
    </xf>
    <xf numFmtId="0" fontId="2" fillId="0" borderId="0" xfId="0" applyFont="1" applyAlignment="1">
      <alignment horizontal="left" vertical="center" wrapText="1"/>
    </xf>
    <xf numFmtId="0" fontId="0" fillId="0" borderId="0" xfId="0" applyAlignment="1">
      <alignment horizontal="center" vertical="center"/>
    </xf>
    <xf numFmtId="0" fontId="0" fillId="0" borderId="0" xfId="0" applyAlignment="1">
      <alignment horizontal="right" vertical="center" wrapText="1"/>
    </xf>
    <xf numFmtId="0" fontId="8" fillId="0" borderId="0" xfId="0" applyFont="1" applyAlignment="1">
      <alignment vertical="center" wrapText="1"/>
    </xf>
    <xf numFmtId="3" fontId="6" fillId="0" borderId="0" xfId="0" applyNumberFormat="1" applyFont="1" applyAlignment="1">
      <alignment vertical="center"/>
    </xf>
    <xf numFmtId="0" fontId="8" fillId="0" borderId="0" xfId="4" applyFont="1" applyAlignment="1">
      <alignment horizontal="right" vertical="center" wrapText="1"/>
    </xf>
    <xf numFmtId="168" fontId="6" fillId="0" borderId="0" xfId="0" applyNumberFormat="1" applyFont="1" applyAlignment="1">
      <alignment vertical="center"/>
    </xf>
    <xf numFmtId="3" fontId="6" fillId="0" borderId="0" xfId="4" applyNumberFormat="1" applyFont="1" applyAlignment="1">
      <alignment vertical="center"/>
    </xf>
    <xf numFmtId="0" fontId="8" fillId="0" borderId="0" xfId="4" applyFont="1" applyAlignment="1">
      <alignment horizontal="left" vertical="center" wrapText="1"/>
    </xf>
    <xf numFmtId="3" fontId="6" fillId="0" borderId="0" xfId="0" applyNumberFormat="1" applyFont="1" applyAlignment="1">
      <alignment horizontal="right" vertical="center"/>
    </xf>
    <xf numFmtId="168" fontId="6" fillId="0" borderId="0" xfId="4" applyNumberFormat="1" applyFont="1" applyAlignment="1">
      <alignment vertical="center"/>
    </xf>
    <xf numFmtId="168" fontId="8" fillId="0" borderId="0" xfId="0" applyNumberFormat="1" applyFont="1" applyAlignment="1">
      <alignment horizontal="right" vertical="center"/>
    </xf>
    <xf numFmtId="3" fontId="8" fillId="0" borderId="0" xfId="0" applyNumberFormat="1" applyFont="1" applyAlignment="1">
      <alignment vertical="center"/>
    </xf>
    <xf numFmtId="3" fontId="10" fillId="0" borderId="0" xfId="0" applyNumberFormat="1" applyFont="1" applyAlignment="1">
      <alignment vertical="center" wrapText="1"/>
    </xf>
    <xf numFmtId="168" fontId="8" fillId="0" borderId="0" xfId="0" applyNumberFormat="1" applyFont="1" applyAlignment="1">
      <alignment vertical="center"/>
    </xf>
    <xf numFmtId="3" fontId="8" fillId="0" borderId="0" xfId="4" applyNumberFormat="1" applyFont="1" applyAlignment="1">
      <alignment vertical="center"/>
    </xf>
    <xf numFmtId="168" fontId="8" fillId="0" borderId="0" xfId="4" applyNumberFormat="1" applyFont="1" applyAlignment="1">
      <alignment vertical="center"/>
    </xf>
    <xf numFmtId="168" fontId="6" fillId="0" borderId="0" xfId="0" applyNumberFormat="1" applyFont="1" applyAlignment="1">
      <alignment horizontal="right" vertical="center"/>
    </xf>
    <xf numFmtId="0" fontId="8" fillId="0" borderId="0" xfId="0" applyFont="1" applyAlignment="1">
      <alignment horizontal="right" vertical="center" wrapText="1"/>
    </xf>
    <xf numFmtId="165" fontId="8" fillId="0" borderId="0" xfId="0" applyNumberFormat="1" applyFont="1" applyAlignment="1">
      <alignment vertical="center"/>
    </xf>
    <xf numFmtId="0" fontId="8" fillId="0" borderId="0" xfId="0" applyFont="1" applyAlignment="1">
      <alignment horizontal="right" vertical="center"/>
    </xf>
    <xf numFmtId="166" fontId="6" fillId="0" borderId="0" xfId="0" applyNumberFormat="1" applyFont="1" applyAlignment="1">
      <alignment vertical="center"/>
    </xf>
    <xf numFmtId="165" fontId="8" fillId="0" borderId="0" xfId="0" applyNumberFormat="1" applyFont="1" applyAlignment="1">
      <alignment horizontal="right" vertical="center"/>
    </xf>
    <xf numFmtId="49" fontId="8" fillId="0" borderId="0" xfId="0" applyNumberFormat="1" applyFont="1" applyAlignment="1">
      <alignment horizontal="right" vertical="center"/>
    </xf>
    <xf numFmtId="169" fontId="8" fillId="0" borderId="0" xfId="0" applyNumberFormat="1" applyFont="1" applyAlignment="1">
      <alignment vertical="center"/>
    </xf>
    <xf numFmtId="0" fontId="8" fillId="2" borderId="0" xfId="0" applyFont="1" applyFill="1" applyAlignment="1">
      <alignment vertical="center"/>
    </xf>
    <xf numFmtId="3" fontId="6" fillId="0" borderId="0" xfId="1" applyNumberFormat="1" applyFont="1" applyBorder="1" applyAlignment="1">
      <alignment vertical="center"/>
    </xf>
    <xf numFmtId="0" fontId="6" fillId="0" borderId="0" xfId="0" applyFont="1" applyAlignment="1">
      <alignment horizontal="left" vertical="center" wrapText="1"/>
    </xf>
    <xf numFmtId="170" fontId="6" fillId="0" borderId="0" xfId="0" applyNumberFormat="1" applyFont="1" applyAlignment="1">
      <alignment vertical="center"/>
    </xf>
    <xf numFmtId="0" fontId="10" fillId="0" borderId="0" xfId="4" applyFont="1" applyAlignment="1">
      <alignment vertical="center" wrapText="1"/>
    </xf>
    <xf numFmtId="3" fontId="10" fillId="0" borderId="0" xfId="0" applyNumberFormat="1" applyFont="1" applyAlignment="1">
      <alignment horizontal="right" vertical="center"/>
    </xf>
    <xf numFmtId="168" fontId="11" fillId="0" borderId="0" xfId="0" applyNumberFormat="1" applyFont="1" applyAlignment="1">
      <alignment horizontal="right"/>
    </xf>
    <xf numFmtId="168" fontId="29" fillId="0" borderId="0" xfId="0" applyNumberFormat="1" applyFont="1" applyAlignment="1">
      <alignment horizontal="right"/>
    </xf>
    <xf numFmtId="0" fontId="6" fillId="0" borderId="0" xfId="4" applyFont="1" applyAlignment="1">
      <alignment horizontal="right" vertical="center"/>
    </xf>
    <xf numFmtId="3" fontId="8" fillId="0" borderId="0" xfId="0" applyNumberFormat="1" applyFont="1" applyAlignment="1">
      <alignment horizontal="right" vertical="center"/>
    </xf>
    <xf numFmtId="0" fontId="26" fillId="2" borderId="0" xfId="4" applyFont="1" applyFill="1" applyAlignment="1">
      <alignment horizontal="center" vertical="center"/>
    </xf>
    <xf numFmtId="0" fontId="26" fillId="2" borderId="0" xfId="0" applyFont="1" applyFill="1" applyAlignment="1">
      <alignment horizontal="left" vertical="top"/>
    </xf>
    <xf numFmtId="0" fontId="34" fillId="13" borderId="0" xfId="0" applyFont="1" applyFill="1" applyAlignment="1">
      <alignment vertical="center" wrapText="1"/>
    </xf>
    <xf numFmtId="0" fontId="34" fillId="13" borderId="0" xfId="0" applyFont="1" applyFill="1" applyAlignment="1">
      <alignment vertical="center"/>
    </xf>
    <xf numFmtId="0" fontId="35" fillId="13" borderId="0" xfId="0" applyFont="1" applyFill="1" applyAlignment="1">
      <alignment vertical="center" wrapText="1"/>
    </xf>
    <xf numFmtId="0" fontId="6" fillId="0" borderId="0" xfId="4" applyFont="1" applyAlignment="1">
      <alignment horizontal="center" vertical="center"/>
    </xf>
    <xf numFmtId="0" fontId="8" fillId="0" borderId="0" xfId="4" applyFont="1" applyAlignment="1">
      <alignment horizontal="center" vertical="center"/>
    </xf>
    <xf numFmtId="0" fontId="6" fillId="0" borderId="0" xfId="4" applyFont="1" applyAlignment="1">
      <alignment horizontal="center" vertical="center" wrapText="1"/>
    </xf>
    <xf numFmtId="0" fontId="10" fillId="0" borderId="0" xfId="4" applyFont="1" applyAlignment="1">
      <alignment horizontal="center" vertical="center"/>
    </xf>
    <xf numFmtId="0" fontId="6" fillId="2" borderId="0" xfId="4" applyFont="1" applyFill="1" applyAlignment="1">
      <alignment horizontal="center" vertical="center"/>
    </xf>
    <xf numFmtId="0" fontId="6" fillId="0" borderId="0" xfId="0" applyFont="1" applyAlignment="1">
      <alignment vertical="center" wrapText="1"/>
    </xf>
    <xf numFmtId="0" fontId="6" fillId="0" borderId="0" xfId="0" applyFont="1" applyAlignment="1">
      <alignment horizontal="right" vertical="center" wrapText="1"/>
    </xf>
    <xf numFmtId="0" fontId="8" fillId="0" borderId="0" xfId="0" applyFont="1" applyAlignment="1">
      <alignment wrapText="1"/>
    </xf>
    <xf numFmtId="3" fontId="8" fillId="0" borderId="0" xfId="0" applyNumberFormat="1" applyFont="1"/>
    <xf numFmtId="3" fontId="0" fillId="0" borderId="0" xfId="0" applyNumberFormat="1" applyAlignment="1">
      <alignment vertical="center"/>
    </xf>
    <xf numFmtId="166" fontId="8" fillId="0" borderId="0" xfId="0" applyNumberFormat="1" applyFont="1" applyAlignment="1">
      <alignment vertical="center"/>
    </xf>
    <xf numFmtId="168" fontId="10" fillId="0" borderId="0" xfId="0" applyNumberFormat="1" applyFont="1"/>
    <xf numFmtId="168" fontId="24" fillId="0" borderId="0" xfId="1" applyNumberFormat="1" applyFont="1" applyFill="1" applyBorder="1" applyAlignment="1">
      <alignment vertical="center"/>
    </xf>
    <xf numFmtId="0" fontId="6" fillId="0" borderId="0" xfId="0" applyFont="1" applyAlignment="1">
      <alignment wrapText="1"/>
    </xf>
    <xf numFmtId="3" fontId="6" fillId="0" borderId="0" xfId="0" applyNumberFormat="1" applyFont="1"/>
    <xf numFmtId="0" fontId="10" fillId="0" borderId="0" xfId="0" applyFont="1" applyAlignment="1">
      <alignment vertical="center" wrapText="1"/>
    </xf>
    <xf numFmtId="3" fontId="10" fillId="0" borderId="0" xfId="0" applyNumberFormat="1" applyFont="1" applyAlignment="1">
      <alignment vertical="center"/>
    </xf>
    <xf numFmtId="168" fontId="10" fillId="0" borderId="0" xfId="0" applyNumberFormat="1" applyFont="1" applyAlignment="1">
      <alignment vertical="center"/>
    </xf>
    <xf numFmtId="0" fontId="6" fillId="0" borderId="0" xfId="0" applyFont="1" applyAlignment="1">
      <alignment horizontal="center" vertical="center"/>
    </xf>
    <xf numFmtId="0" fontId="8" fillId="0" borderId="0" xfId="0" applyFont="1" applyAlignment="1">
      <alignment horizontal="center"/>
    </xf>
    <xf numFmtId="166" fontId="6" fillId="0" borderId="0" xfId="0" applyNumberFormat="1" applyFont="1" applyAlignment="1">
      <alignment horizontal="center" vertical="center"/>
    </xf>
    <xf numFmtId="166" fontId="8" fillId="0" borderId="0" xfId="0" applyNumberFormat="1" applyFont="1" applyAlignment="1">
      <alignment horizontal="center" vertical="center"/>
    </xf>
    <xf numFmtId="0" fontId="24" fillId="0" borderId="0" xfId="0" applyFont="1" applyAlignment="1">
      <alignment horizontal="center" vertical="center"/>
    </xf>
    <xf numFmtId="0" fontId="6" fillId="0" borderId="0" xfId="0" applyFont="1" applyAlignment="1">
      <alignment horizontal="center"/>
    </xf>
    <xf numFmtId="0" fontId="10" fillId="0" borderId="0" xfId="0" applyFont="1" applyAlignment="1">
      <alignment horizontal="center" vertical="center"/>
    </xf>
    <xf numFmtId="0" fontId="17" fillId="2" borderId="0" xfId="4" applyFont="1" applyFill="1" applyAlignment="1">
      <alignment vertical="center" wrapText="1"/>
    </xf>
    <xf numFmtId="3" fontId="7" fillId="2" borderId="0" xfId="0" applyNumberFormat="1" applyFont="1" applyFill="1" applyAlignment="1">
      <alignment horizontal="center" vertical="center"/>
    </xf>
    <xf numFmtId="0" fontId="11" fillId="2" borderId="0" xfId="4" applyFont="1" applyFill="1" applyAlignment="1">
      <alignment vertical="center" wrapText="1"/>
    </xf>
    <xf numFmtId="0" fontId="13" fillId="0" borderId="0" xfId="0" applyFont="1" applyAlignment="1">
      <alignment vertical="center"/>
    </xf>
    <xf numFmtId="0" fontId="28" fillId="2" borderId="0" xfId="0" applyFont="1" applyFill="1" applyAlignment="1">
      <alignment horizontal="center" vertical="center" wrapText="1"/>
    </xf>
    <xf numFmtId="0" fontId="0" fillId="2" borderId="0" xfId="0" applyFill="1" applyAlignment="1">
      <alignment horizontal="center" vertical="center"/>
    </xf>
    <xf numFmtId="0" fontId="11" fillId="0" borderId="0" xfId="4" applyFont="1" applyAlignment="1">
      <alignment horizontal="center" vertical="center"/>
    </xf>
    <xf numFmtId="0" fontId="7" fillId="2" borderId="0" xfId="4" applyFont="1" applyFill="1" applyAlignment="1">
      <alignment horizontal="center" vertical="center"/>
    </xf>
    <xf numFmtId="0" fontId="18" fillId="3" borderId="0" xfId="4" applyFont="1" applyFill="1" applyAlignment="1">
      <alignment horizontal="center" vertical="center" wrapText="1"/>
    </xf>
    <xf numFmtId="0" fontId="18" fillId="12" borderId="0" xfId="0" applyFont="1" applyFill="1" applyAlignment="1">
      <alignment horizontal="center" vertical="center" wrapText="1"/>
    </xf>
    <xf numFmtId="0" fontId="18" fillId="8" borderId="0" xfId="0" applyFont="1" applyFill="1" applyAlignment="1">
      <alignment horizontal="center" vertical="center" wrapText="1"/>
    </xf>
    <xf numFmtId="0" fontId="7" fillId="2" borderId="0" xfId="0" applyFont="1" applyFill="1" applyAlignment="1">
      <alignment vertical="center"/>
    </xf>
    <xf numFmtId="0" fontId="7" fillId="0" borderId="0" xfId="0" applyFont="1"/>
    <xf numFmtId="0" fontId="7" fillId="0" borderId="0" xfId="0" applyFont="1" applyAlignment="1">
      <alignment vertical="center" wrapText="1"/>
    </xf>
    <xf numFmtId="0" fontId="7" fillId="5" borderId="0" xfId="0" applyFont="1" applyFill="1" applyAlignment="1">
      <alignment vertical="center" wrapText="1"/>
    </xf>
    <xf numFmtId="0" fontId="7" fillId="5" borderId="0" xfId="0" applyFont="1" applyFill="1" applyAlignment="1">
      <alignment vertical="center"/>
    </xf>
    <xf numFmtId="0" fontId="7" fillId="0" borderId="0" xfId="0" applyFont="1" applyAlignment="1">
      <alignment vertical="center"/>
    </xf>
    <xf numFmtId="0" fontId="7" fillId="2" borderId="0" xfId="0" applyFont="1" applyFill="1" applyAlignment="1">
      <alignment wrapText="1"/>
    </xf>
    <xf numFmtId="0" fontId="7" fillId="2" borderId="0" xfId="0" applyFont="1" applyFill="1"/>
    <xf numFmtId="0" fontId="7" fillId="0" borderId="0" xfId="4" applyFont="1" applyAlignment="1">
      <alignment horizontal="center" vertical="center"/>
    </xf>
    <xf numFmtId="0" fontId="29" fillId="0" borderId="0" xfId="0" applyFont="1" applyAlignment="1">
      <alignment horizontal="left" vertical="center" wrapText="1"/>
    </xf>
    <xf numFmtId="49" fontId="7" fillId="0" borderId="0" xfId="0" applyNumberFormat="1" applyFont="1" applyAlignment="1">
      <alignment horizontal="center" vertical="center" wrapText="1"/>
    </xf>
    <xf numFmtId="3" fontId="7" fillId="0" borderId="0" xfId="0" applyNumberFormat="1" applyFont="1" applyAlignment="1">
      <alignment horizontal="center" vertical="center" wrapText="1"/>
    </xf>
    <xf numFmtId="168" fontId="11" fillId="0" borderId="0" xfId="6" applyNumberFormat="1" applyFont="1" applyFill="1" applyBorder="1" applyAlignment="1">
      <alignment horizontal="center" vertical="center" wrapText="1"/>
    </xf>
    <xf numFmtId="168" fontId="11" fillId="0" borderId="0" xfId="6" applyNumberFormat="1" applyFont="1" applyFill="1" applyBorder="1" applyAlignment="1">
      <alignment horizontal="center" vertical="center"/>
    </xf>
    <xf numFmtId="0" fontId="7" fillId="0" borderId="0" xfId="0" applyFont="1" applyAlignment="1">
      <alignment horizontal="left" vertical="center" wrapText="1"/>
    </xf>
    <xf numFmtId="0" fontId="7" fillId="0" borderId="0" xfId="0" applyFont="1" applyAlignment="1">
      <alignment horizontal="center" vertical="center"/>
    </xf>
    <xf numFmtId="3" fontId="7" fillId="0" borderId="0" xfId="0" applyNumberFormat="1" applyFont="1" applyAlignment="1">
      <alignment horizontal="center" vertical="center"/>
    </xf>
    <xf numFmtId="49" fontId="29" fillId="0" borderId="0" xfId="0" applyNumberFormat="1" applyFont="1" applyAlignment="1">
      <alignment horizontal="center" vertical="center" wrapText="1"/>
    </xf>
    <xf numFmtId="3" fontId="29" fillId="0" borderId="0" xfId="0" applyNumberFormat="1" applyFont="1" applyAlignment="1">
      <alignment horizontal="center" vertical="center" wrapText="1"/>
    </xf>
    <xf numFmtId="3" fontId="29" fillId="0" borderId="0" xfId="0" applyNumberFormat="1" applyFont="1" applyAlignment="1">
      <alignment horizontal="center" vertical="center"/>
    </xf>
    <xf numFmtId="0" fontId="29" fillId="0" borderId="0" xfId="0" applyFont="1" applyAlignment="1">
      <alignment vertical="center" wrapText="1"/>
    </xf>
    <xf numFmtId="49" fontId="29" fillId="0" borderId="0" xfId="0" applyNumberFormat="1" applyFont="1" applyAlignment="1">
      <alignment horizontal="center" vertical="center"/>
    </xf>
    <xf numFmtId="3" fontId="11" fillId="0" borderId="0" xfId="0" applyNumberFormat="1" applyFont="1" applyAlignment="1">
      <alignment horizontal="center" vertical="center"/>
    </xf>
    <xf numFmtId="49" fontId="7" fillId="0" borderId="0" xfId="0" applyNumberFormat="1" applyFont="1" applyAlignment="1">
      <alignment horizontal="center" vertical="center"/>
    </xf>
    <xf numFmtId="0" fontId="29" fillId="0" borderId="0" xfId="0" applyFont="1" applyAlignment="1">
      <alignment horizontal="center" vertical="center"/>
    </xf>
    <xf numFmtId="0" fontId="29" fillId="0" borderId="0" xfId="0" applyFont="1" applyAlignment="1">
      <alignment vertical="center"/>
    </xf>
    <xf numFmtId="0" fontId="11" fillId="0" borderId="0" xfId="0" applyFont="1" applyAlignment="1">
      <alignment vertical="center" wrapText="1"/>
    </xf>
    <xf numFmtId="0" fontId="11" fillId="0" borderId="0" xfId="0" applyFont="1" applyAlignment="1">
      <alignment horizontal="center" vertical="center"/>
    </xf>
    <xf numFmtId="0" fontId="7" fillId="2" borderId="0" xfId="0" applyFont="1" applyFill="1" applyAlignment="1">
      <alignment horizontal="center" vertical="center"/>
    </xf>
    <xf numFmtId="0" fontId="44" fillId="0" borderId="0" xfId="5" applyFont="1" applyBorder="1" applyAlignment="1">
      <alignment vertical="center" wrapText="1"/>
    </xf>
    <xf numFmtId="0" fontId="18" fillId="10" borderId="0" xfId="0" applyFont="1" applyFill="1" applyAlignment="1">
      <alignment horizontal="center" vertical="center" wrapText="1"/>
    </xf>
    <xf numFmtId="0" fontId="40" fillId="0" borderId="0" xfId="0" applyFont="1" applyAlignment="1">
      <alignment vertical="center" wrapText="1"/>
    </xf>
    <xf numFmtId="0" fontId="46" fillId="0" borderId="0" xfId="0" applyFont="1" applyAlignment="1">
      <alignment horizontal="center" vertical="center" wrapText="1"/>
    </xf>
    <xf numFmtId="0" fontId="18" fillId="10" borderId="0" xfId="0" applyFont="1" applyFill="1" applyAlignment="1">
      <alignment vertical="center"/>
    </xf>
    <xf numFmtId="0" fontId="49" fillId="0" borderId="0" xfId="0" applyFont="1" applyAlignment="1">
      <alignment horizontal="center" vertical="center"/>
    </xf>
    <xf numFmtId="0" fontId="49" fillId="0" borderId="0" xfId="0" applyFont="1" applyAlignment="1">
      <alignment horizontal="center" vertical="center" wrapText="1"/>
    </xf>
    <xf numFmtId="0" fontId="18" fillId="10" borderId="0" xfId="0" applyFont="1" applyFill="1" applyAlignment="1">
      <alignment horizontal="center" vertical="center"/>
    </xf>
    <xf numFmtId="0" fontId="48" fillId="5" borderId="0" xfId="0" applyFont="1" applyFill="1" applyAlignment="1">
      <alignment horizontal="center" vertical="center" wrapText="1"/>
    </xf>
    <xf numFmtId="0" fontId="50" fillId="5" borderId="0" xfId="0" applyFont="1" applyFill="1" applyAlignment="1">
      <alignment horizontal="center" vertical="center" wrapText="1"/>
    </xf>
    <xf numFmtId="0" fontId="18" fillId="2" borderId="0" xfId="0" applyFont="1" applyFill="1" applyAlignment="1">
      <alignment horizontal="center" vertical="center" wrapText="1"/>
    </xf>
    <xf numFmtId="0" fontId="52" fillId="2" borderId="0" xfId="0" applyFont="1" applyFill="1" applyAlignment="1">
      <alignment horizontal="center" vertical="center"/>
    </xf>
    <xf numFmtId="3" fontId="52" fillId="2" borderId="0" xfId="0" applyNumberFormat="1" applyFont="1" applyFill="1" applyAlignment="1">
      <alignment horizontal="center" vertical="center"/>
    </xf>
    <xf numFmtId="0" fontId="52" fillId="2" borderId="0" xfId="0" applyFont="1" applyFill="1"/>
    <xf numFmtId="0" fontId="53" fillId="0" borderId="0" xfId="0" applyFont="1" applyAlignment="1">
      <alignment horizontal="center" vertical="center" wrapText="1"/>
    </xf>
    <xf numFmtId="0" fontId="53" fillId="0" borderId="0" xfId="0" applyFont="1" applyAlignment="1">
      <alignment horizontal="center" vertical="center"/>
    </xf>
    <xf numFmtId="0" fontId="55" fillId="0" borderId="0" xfId="0" applyFont="1" applyAlignment="1">
      <alignment vertical="center"/>
    </xf>
    <xf numFmtId="0" fontId="16" fillId="0" borderId="0" xfId="0" applyFont="1" applyAlignment="1">
      <alignment vertical="center" wrapText="1"/>
    </xf>
    <xf numFmtId="49" fontId="16" fillId="0" borderId="0" xfId="0" quotePrefix="1" applyNumberFormat="1" applyFont="1" applyAlignment="1">
      <alignment horizontal="left" vertical="center" wrapText="1"/>
    </xf>
    <xf numFmtId="3" fontId="57" fillId="0" borderId="0" xfId="0" applyNumberFormat="1" applyFont="1" applyAlignment="1">
      <alignment horizontal="center" vertical="center"/>
    </xf>
    <xf numFmtId="3" fontId="58" fillId="0" borderId="0" xfId="0" applyNumberFormat="1" applyFont="1" applyAlignment="1">
      <alignment horizontal="center" vertical="center" wrapText="1"/>
    </xf>
    <xf numFmtId="3" fontId="59" fillId="0" borderId="0" xfId="0" applyNumberFormat="1" applyFont="1" applyAlignment="1">
      <alignment horizontal="center" vertical="center"/>
    </xf>
    <xf numFmtId="3" fontId="7" fillId="0" borderId="0" xfId="0" applyNumberFormat="1" applyFont="1" applyAlignment="1">
      <alignment vertical="center"/>
    </xf>
    <xf numFmtId="0" fontId="7" fillId="0" borderId="0" xfId="0" applyFont="1" applyAlignment="1">
      <alignment horizontal="right" vertical="center" wrapText="1"/>
    </xf>
    <xf numFmtId="0" fontId="11" fillId="0" borderId="0" xfId="0" applyFont="1" applyAlignment="1">
      <alignment wrapText="1"/>
    </xf>
    <xf numFmtId="0" fontId="11" fillId="0" borderId="0" xfId="0" applyFont="1" applyAlignment="1">
      <alignment horizontal="center"/>
    </xf>
    <xf numFmtId="3" fontId="11" fillId="0" borderId="0" xfId="0" applyNumberFormat="1" applyFont="1"/>
    <xf numFmtId="166" fontId="7" fillId="0" borderId="0" xfId="0" applyNumberFormat="1" applyFont="1" applyAlignment="1">
      <alignment horizontal="center" vertical="center"/>
    </xf>
    <xf numFmtId="166" fontId="7" fillId="0" borderId="0" xfId="0" applyNumberFormat="1" applyFont="1" applyAlignment="1">
      <alignment vertical="center"/>
    </xf>
    <xf numFmtId="169" fontId="29" fillId="0" borderId="0" xfId="0" applyNumberFormat="1" applyFont="1"/>
    <xf numFmtId="166" fontId="11" fillId="0" borderId="0" xfId="0" applyNumberFormat="1" applyFont="1" applyAlignment="1">
      <alignment horizontal="center" vertical="center"/>
    </xf>
    <xf numFmtId="166" fontId="11" fillId="0" borderId="0" xfId="0" applyNumberFormat="1" applyFont="1" applyAlignment="1">
      <alignment vertical="center"/>
    </xf>
    <xf numFmtId="168" fontId="29" fillId="0" borderId="0" xfId="0" applyNumberFormat="1" applyFont="1"/>
    <xf numFmtId="168" fontId="29" fillId="0" borderId="0" xfId="0" applyNumberFormat="1" applyFont="1" applyAlignment="1">
      <alignment vertical="center"/>
    </xf>
    <xf numFmtId="168" fontId="29" fillId="0" borderId="0" xfId="1" applyNumberFormat="1" applyFont="1" applyFill="1" applyBorder="1" applyAlignment="1">
      <alignment vertical="center"/>
    </xf>
    <xf numFmtId="0" fontId="54" fillId="0" borderId="0" xfId="0" applyFont="1" applyAlignment="1">
      <alignment horizontal="center" vertical="center" wrapText="1"/>
    </xf>
    <xf numFmtId="0" fontId="47" fillId="0" borderId="0" xfId="0" applyFont="1" applyAlignment="1">
      <alignment vertical="center" wrapText="1"/>
    </xf>
    <xf numFmtId="0" fontId="7" fillId="2" borderId="0" xfId="0" applyFont="1" applyFill="1" applyAlignment="1">
      <alignment vertical="center" wrapText="1"/>
    </xf>
    <xf numFmtId="0" fontId="45" fillId="0" borderId="0" xfId="0" applyFont="1" applyAlignment="1">
      <alignment vertical="center"/>
    </xf>
    <xf numFmtId="0" fontId="44" fillId="0" borderId="0" xfId="5" applyFont="1" applyBorder="1" applyAlignment="1">
      <alignment vertical="center"/>
    </xf>
    <xf numFmtId="0" fontId="18" fillId="0" borderId="0" xfId="4" applyFont="1" applyAlignment="1">
      <alignment horizontal="center" vertical="center" wrapText="1"/>
    </xf>
    <xf numFmtId="0" fontId="3" fillId="0" borderId="0" xfId="0" applyFont="1" applyAlignment="1">
      <alignment horizontal="center" vertical="center" wrapText="1"/>
    </xf>
    <xf numFmtId="0" fontId="32" fillId="0" borderId="0" xfId="0" applyFont="1" applyAlignment="1">
      <alignment horizontal="center" vertical="center" wrapText="1"/>
    </xf>
    <xf numFmtId="0" fontId="35" fillId="0" borderId="0" xfId="0" applyFont="1" applyAlignment="1">
      <alignment vertical="center" wrapText="1"/>
    </xf>
    <xf numFmtId="49" fontId="10" fillId="0" borderId="0" xfId="0" applyNumberFormat="1" applyFont="1" applyAlignment="1">
      <alignment horizontal="center" vertical="center"/>
    </xf>
    <xf numFmtId="0" fontId="61" fillId="0" borderId="0" xfId="0" applyFont="1" applyAlignment="1">
      <alignment horizontal="center" vertical="center" wrapText="1"/>
    </xf>
    <xf numFmtId="0" fontId="36" fillId="0" borderId="0" xfId="0" applyFont="1" applyAlignment="1">
      <alignment horizontal="center" vertical="center" wrapText="1"/>
    </xf>
    <xf numFmtId="0" fontId="35" fillId="0" borderId="0" xfId="0" applyFont="1" applyAlignment="1">
      <alignment horizontal="left" vertical="center" wrapText="1"/>
    </xf>
    <xf numFmtId="0" fontId="7" fillId="0" borderId="0" xfId="0" applyFont="1" applyAlignment="1">
      <alignment horizontal="left" vertical="top" wrapText="1"/>
    </xf>
    <xf numFmtId="0" fontId="36" fillId="4" borderId="0" xfId="0" applyFont="1" applyFill="1" applyAlignment="1">
      <alignment horizontal="center" vertical="center" wrapText="1"/>
    </xf>
    <xf numFmtId="0" fontId="35" fillId="13" borderId="0" xfId="0" applyFont="1" applyFill="1" applyAlignment="1">
      <alignment horizontal="left" vertical="center" wrapText="1"/>
    </xf>
    <xf numFmtId="164" fontId="11" fillId="0" borderId="0" xfId="0" applyNumberFormat="1" applyFont="1" applyAlignment="1">
      <alignment horizontal="left" vertical="top" wrapText="1"/>
    </xf>
    <xf numFmtId="0" fontId="11" fillId="0" borderId="0" xfId="0" applyFont="1" applyAlignment="1">
      <alignment horizontal="left" vertical="top"/>
    </xf>
    <xf numFmtId="0" fontId="36" fillId="6" borderId="0" xfId="0" applyFont="1" applyFill="1" applyAlignment="1">
      <alignment horizontal="center" vertical="center" wrapText="1"/>
    </xf>
    <xf numFmtId="0" fontId="35" fillId="7" borderId="0" xfId="4" applyFont="1" applyFill="1" applyAlignment="1">
      <alignment horizontal="left" vertical="center" wrapText="1"/>
    </xf>
    <xf numFmtId="0" fontId="37" fillId="11" borderId="0" xfId="4" applyFont="1" applyFill="1" applyAlignment="1">
      <alignment horizontal="left" vertical="center" wrapText="1"/>
    </xf>
    <xf numFmtId="0" fontId="36" fillId="10" borderId="0" xfId="0" applyFont="1" applyFill="1" applyAlignment="1">
      <alignment horizontal="center" vertical="center" wrapText="1"/>
    </xf>
    <xf numFmtId="9" fontId="7" fillId="0" borderId="0" xfId="2" applyFont="1" applyBorder="1" applyAlignment="1">
      <alignment horizontal="left" vertical="top"/>
    </xf>
    <xf numFmtId="0" fontId="29" fillId="0" borderId="0" xfId="0" applyFont="1" applyAlignment="1">
      <alignment horizontal="left" vertical="top" wrapText="1"/>
    </xf>
    <xf numFmtId="0" fontId="7" fillId="0" borderId="0" xfId="0" quotePrefix="1" applyFont="1" applyAlignment="1">
      <alignment horizontal="left" vertical="top" wrapText="1"/>
    </xf>
    <xf numFmtId="0" fontId="7" fillId="0" borderId="0" xfId="0" applyFont="1" applyAlignment="1">
      <alignment horizontal="left" vertical="top"/>
    </xf>
    <xf numFmtId="0" fontId="11" fillId="0" borderId="0" xfId="0" applyFont="1" applyAlignment="1">
      <alignment horizontal="left" vertical="top" wrapText="1"/>
    </xf>
    <xf numFmtId="0" fontId="34" fillId="13" borderId="0" xfId="0" applyFont="1" applyFill="1" applyAlignment="1">
      <alignment horizontal="left" vertical="center" wrapText="1"/>
    </xf>
    <xf numFmtId="0" fontId="6" fillId="2" borderId="0" xfId="0" applyFont="1" applyFill="1" applyAlignment="1">
      <alignment horizontal="left" vertical="top"/>
    </xf>
    <xf numFmtId="0" fontId="34" fillId="7" borderId="0" xfId="4" applyFont="1" applyFill="1" applyAlignment="1">
      <alignment horizontal="left" vertical="center" wrapText="1"/>
    </xf>
    <xf numFmtId="0" fontId="34" fillId="7" borderId="0" xfId="4" applyFont="1" applyFill="1" applyAlignment="1">
      <alignment horizontal="left" vertical="top" wrapText="1"/>
    </xf>
    <xf numFmtId="0" fontId="8" fillId="0" borderId="0" xfId="4" applyFont="1" applyAlignment="1">
      <alignment horizontal="left" vertical="top" wrapText="1"/>
    </xf>
    <xf numFmtId="0" fontId="8" fillId="2" borderId="0" xfId="4" applyFont="1" applyFill="1" applyAlignment="1">
      <alignment horizontal="left" vertical="top" wrapText="1"/>
    </xf>
    <xf numFmtId="0" fontId="6" fillId="0" borderId="0" xfId="4" applyFont="1" applyAlignment="1">
      <alignment horizontal="left" vertical="top" wrapText="1"/>
    </xf>
    <xf numFmtId="0" fontId="36" fillId="14" borderId="0" xfId="0" applyFont="1" applyFill="1" applyAlignment="1">
      <alignment horizontal="center" vertical="center" wrapText="1"/>
    </xf>
    <xf numFmtId="0" fontId="6" fillId="0" borderId="0" xfId="0" applyFont="1" applyAlignment="1">
      <alignment horizontal="left" vertical="top" wrapText="1"/>
    </xf>
    <xf numFmtId="0" fontId="0" fillId="8" borderId="0" xfId="0" applyFill="1" applyAlignment="1">
      <alignment horizontal="center" vertical="center"/>
    </xf>
    <xf numFmtId="0" fontId="19" fillId="15" borderId="0" xfId="0" applyFont="1" applyFill="1" applyAlignment="1">
      <alignment horizontal="center" vertical="center"/>
    </xf>
    <xf numFmtId="0" fontId="19" fillId="16" borderId="0" xfId="0" applyFont="1" applyFill="1" applyAlignment="1">
      <alignment horizontal="center" vertical="center"/>
    </xf>
    <xf numFmtId="0" fontId="0" fillId="2" borderId="0" xfId="0" applyFill="1" applyAlignment="1">
      <alignment horizontal="left" vertical="center" wrapText="1"/>
    </xf>
    <xf numFmtId="0" fontId="18" fillId="10" borderId="0" xfId="0" applyFont="1" applyFill="1" applyAlignment="1">
      <alignment horizontal="center" vertical="center" wrapText="1"/>
    </xf>
    <xf numFmtId="0" fontId="40" fillId="16" borderId="0" xfId="0" applyFont="1" applyFill="1" applyAlignment="1">
      <alignment horizontal="left" vertical="center" wrapText="1"/>
    </xf>
    <xf numFmtId="0" fontId="51" fillId="10" borderId="0" xfId="0" applyFont="1" applyFill="1" applyAlignment="1">
      <alignment horizontal="center" vertical="center" wrapText="1"/>
    </xf>
    <xf numFmtId="0" fontId="7" fillId="0" borderId="0" xfId="0" applyFont="1" applyAlignment="1">
      <alignment vertical="center" wrapText="1"/>
    </xf>
  </cellXfs>
  <cellStyles count="8">
    <cellStyle name="Comma" xfId="1" builtinId="3"/>
    <cellStyle name="Comma 2" xfId="7" xr:uid="{C5234763-16C6-475F-B3AF-BCB72DA56F6E}"/>
    <cellStyle name="Hyperlink" xfId="5" builtinId="8"/>
    <cellStyle name="Normal" xfId="0" builtinId="0"/>
    <cellStyle name="Normal 2" xfId="4" xr:uid="{5DD07987-DC73-4569-8335-E146D3EC3A97}"/>
    <cellStyle name="Normal 2 2" xfId="3" xr:uid="{32A468CB-6B9D-4A01-8D82-5DBE086813AA}"/>
    <cellStyle name="Per cent" xfId="2" builtinId="5"/>
    <cellStyle name="Percent 2" xfId="6" xr:uid="{EC032BB3-B6EE-4310-B9A2-6BC901B31EDE}"/>
  </cellStyles>
  <dxfs count="0"/>
  <tableStyles count="0" defaultTableStyle="TableStyleMedium2" defaultPivotStyle="PivotStyleLight16"/>
  <colors>
    <mruColors>
      <color rgb="FF283D75"/>
      <color rgb="FF0D6E34"/>
      <color rgb="FFC2C1C3"/>
      <color rgb="FF00A1FF"/>
      <color rgb="FF1A274E"/>
      <color rgb="FF642C64"/>
      <color rgb="FF914090"/>
      <color rgb="FF8B3D8A"/>
      <color rgb="FF00B050"/>
      <color rgb="FF6BD77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34324</xdr:colOff>
      <xdr:row>0</xdr:row>
      <xdr:rowOff>33867</xdr:rowOff>
    </xdr:from>
    <xdr:to>
      <xdr:col>7</xdr:col>
      <xdr:colOff>583513</xdr:colOff>
      <xdr:row>71</xdr:row>
      <xdr:rowOff>147859</xdr:rowOff>
    </xdr:to>
    <xdr:pic>
      <xdr:nvPicPr>
        <xdr:cNvPr id="2" name="Picture 1">
          <a:extLst>
            <a:ext uri="{FF2B5EF4-FFF2-40B4-BE49-F238E27FC236}">
              <a16:creationId xmlns:a16="http://schemas.microsoft.com/office/drawing/2014/main" id="{32F34339-4F7D-11E9-D6AA-92540A6DA661}"/>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34324" y="33867"/>
          <a:ext cx="10878522" cy="1449039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8" Type="http://schemas.openxmlformats.org/officeDocument/2006/relationships/hyperlink" Target="file:///C:/Users/EX899CN/AppData/Local/Microsoft/Windows/eagathaggelouioannou_deloitte_gr/Documents/Desktop/Sustainability%202024/AlphaBank/Sustainability%20Report/AlphaBank-Anti-Bribery-and-Corruption-Framework.pdf" TargetMode="External"/><Relationship Id="rId13" Type="http://schemas.openxmlformats.org/officeDocument/2006/relationships/printerSettings" Target="../printerSettings/printerSettings8.bin"/><Relationship Id="rId3" Type="http://schemas.openxmlformats.org/officeDocument/2006/relationships/hyperlink" Target="https://www.alpha.gr/-/media/alphagr/files/group/kanonistiki-symmorfosi/politiki-eponimon-kai-anonimon-anaforon.pdf?la=el&amp;hash=F2B63677891923E1AF3FFD9357999DA5FFAF3167" TargetMode="External"/><Relationship Id="rId7" Type="http://schemas.openxmlformats.org/officeDocument/2006/relationships/hyperlink" Target="https://www.alphamutual.gr/getmedia/44d6de1c-c40e-4b5a-8045-15264e7aa194/Politiki_Energou_Sym_k_Psifou_012022.pdf" TargetMode="External"/><Relationship Id="rId12" Type="http://schemas.openxmlformats.org/officeDocument/2006/relationships/hyperlink" Target="https://www.alphaholdings.gr/-/media/alphaholdings/files/genikes-syneleysis/taktiki-geniki-syneleusi-22072021/remuneration-policy-2021_eng_site.pdf" TargetMode="External"/><Relationship Id="rId2" Type="http://schemas.openxmlformats.org/officeDocument/2006/relationships/hyperlink" Target="https://www.alpha.gr/en/retail/oroi/personal-data-protection" TargetMode="External"/><Relationship Id="rId1" Type="http://schemas.openxmlformats.org/officeDocument/2006/relationships/hyperlink" Target="https://www.alpha.gr/en/group/corporate-governance/code-of-ethics" TargetMode="External"/><Relationship Id="rId6" Type="http://schemas.openxmlformats.org/officeDocument/2006/relationships/hyperlink" Target="https://www.alpha.gr/-/media/alphagr/files/files-archive/aboutalphabank/policyamleg.pdf" TargetMode="External"/><Relationship Id="rId11" Type="http://schemas.openxmlformats.org/officeDocument/2006/relationships/hyperlink" Target="https://www.alphaholdings.gr/-/media/alphaholdings/files/etairiki-diakubernisi/politiki-apozimiosis-anotaton-stelexon-logo-apoxorisis-en.pdf?la=en&amp;hash=D4A617070798CF18D35EDC31F305840D3BDFADF0" TargetMode="External"/><Relationship Id="rId5" Type="http://schemas.openxmlformats.org/officeDocument/2006/relationships/hyperlink" Target="https://www.alpha.gr/en/group/corporate-responsibility/environment/environmental-policy" TargetMode="External"/><Relationship Id="rId10" Type="http://schemas.openxmlformats.org/officeDocument/2006/relationships/hyperlink" Target="https://www.alphaholdings.gr/-/media/AlphaHoldings/Files/enimerosi-ependuton/apologismoi-drastiriotiton/alpha-bank-sustainable-finance-framework-december-2023.pdf" TargetMode="External"/><Relationship Id="rId4" Type="http://schemas.openxmlformats.org/officeDocument/2006/relationships/hyperlink" Target="https://www.alpha.gr/en/group/corporate-responsibility/corporate-responsibility-policy" TargetMode="External"/><Relationship Id="rId9" Type="http://schemas.openxmlformats.org/officeDocument/2006/relationships/hyperlink" Target="https://www.alphaholdings.gr/-/media/alphaholdings/files/genikes-syneleysis/h-suitability-and-nomination-policy-en.pdf?la=en&amp;hash=4DFF6607CAACF80624DC2D0647DF4F762F4A8C1F"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D07736-EBE3-0A47-AE73-A7E9AA3F2BFF}">
  <sheetPr>
    <tabColor theme="2"/>
    <pageSetUpPr fitToPage="1"/>
  </sheetPr>
  <dimension ref="A1:G37"/>
  <sheetViews>
    <sheetView showGridLines="0" tabSelected="1" zoomScale="75" zoomScaleNormal="100" workbookViewId="0">
      <selection activeCell="N29" sqref="N29"/>
    </sheetView>
  </sheetViews>
  <sheetFormatPr baseColWidth="10" defaultColWidth="8.6640625" defaultRowHeight="15" x14ac:dyDescent="0.2"/>
  <cols>
    <col min="1" max="1" width="20" style="140" customWidth="1"/>
    <col min="2" max="2" width="51.5" customWidth="1"/>
    <col min="3" max="3" width="16" customWidth="1"/>
    <col min="4" max="7" width="12" customWidth="1"/>
  </cols>
  <sheetData>
    <row r="1" spans="1:7" ht="18" x14ac:dyDescent="0.2">
      <c r="A1" s="214" t="s">
        <v>558</v>
      </c>
      <c r="B1" s="214"/>
      <c r="C1" s="214"/>
      <c r="D1" s="214"/>
      <c r="E1" s="214"/>
      <c r="F1" s="214"/>
      <c r="G1" s="214"/>
    </row>
    <row r="2" spans="1:7" x14ac:dyDescent="0.2">
      <c r="A2" s="208"/>
      <c r="B2" s="209"/>
      <c r="C2" s="210"/>
      <c r="D2" s="209"/>
      <c r="E2" s="209"/>
      <c r="F2" s="209"/>
      <c r="G2" s="209"/>
    </row>
    <row r="3" spans="1:7" x14ac:dyDescent="0.2">
      <c r="B3" s="211"/>
      <c r="C3" s="211"/>
      <c r="D3" s="211"/>
      <c r="E3" s="211"/>
      <c r="F3" s="211"/>
      <c r="G3" s="211"/>
    </row>
    <row r="4" spans="1:7" ht="17" customHeight="1" x14ac:dyDescent="0.2">
      <c r="A4" s="141"/>
      <c r="B4" s="23"/>
      <c r="C4" s="24"/>
      <c r="D4" s="25"/>
      <c r="E4" s="25"/>
      <c r="F4" s="25"/>
      <c r="G4" s="25"/>
    </row>
    <row r="5" spans="1:7" ht="17" customHeight="1" x14ac:dyDescent="0.2">
      <c r="B5" s="215"/>
      <c r="C5" s="215"/>
      <c r="D5" s="215"/>
      <c r="E5" s="215"/>
      <c r="F5" s="215"/>
      <c r="G5" s="215"/>
    </row>
    <row r="6" spans="1:7" ht="17" customHeight="1" x14ac:dyDescent="0.2">
      <c r="A6" s="141"/>
      <c r="B6" s="23"/>
      <c r="C6" s="24"/>
      <c r="D6" s="25"/>
      <c r="E6" s="25"/>
      <c r="F6" s="25"/>
      <c r="G6" s="25"/>
    </row>
    <row r="7" spans="1:7" ht="17" customHeight="1" x14ac:dyDescent="0.2">
      <c r="B7" s="215"/>
      <c r="C7" s="215"/>
      <c r="D7" s="215"/>
      <c r="E7" s="215"/>
      <c r="F7" s="215"/>
      <c r="G7" s="215"/>
    </row>
    <row r="8" spans="1:7" ht="17" customHeight="1" x14ac:dyDescent="0.2">
      <c r="A8" s="141"/>
      <c r="B8" s="23"/>
      <c r="C8" s="24"/>
      <c r="D8" s="25"/>
      <c r="E8" s="25"/>
      <c r="F8" s="25"/>
      <c r="G8" s="25"/>
    </row>
    <row r="9" spans="1:7" ht="17" customHeight="1" x14ac:dyDescent="0.2">
      <c r="B9" s="215"/>
      <c r="C9" s="215"/>
      <c r="D9" s="215"/>
      <c r="E9" s="215"/>
      <c r="F9" s="215"/>
      <c r="G9" s="215"/>
    </row>
    <row r="10" spans="1:7" ht="17" customHeight="1" x14ac:dyDescent="0.2">
      <c r="A10" s="141"/>
      <c r="B10" s="23"/>
      <c r="C10" s="24"/>
      <c r="D10" s="25"/>
      <c r="E10" s="25"/>
      <c r="F10" s="25"/>
      <c r="G10" s="25"/>
    </row>
    <row r="11" spans="1:7" ht="17" customHeight="1" x14ac:dyDescent="0.2">
      <c r="B11" s="215"/>
      <c r="C11" s="215"/>
      <c r="D11" s="215"/>
      <c r="E11" s="215"/>
      <c r="F11" s="215"/>
      <c r="G11" s="215"/>
    </row>
    <row r="12" spans="1:7" ht="37" x14ac:dyDescent="0.2">
      <c r="A12" s="213"/>
      <c r="B12" s="213"/>
      <c r="C12" s="213"/>
      <c r="D12" s="213"/>
      <c r="E12" s="213"/>
      <c r="F12" s="213"/>
      <c r="G12" s="213"/>
    </row>
    <row r="13" spans="1:7" ht="17" customHeight="1" x14ac:dyDescent="0.2">
      <c r="B13" s="215"/>
      <c r="C13" s="215"/>
      <c r="D13" s="215"/>
      <c r="E13" s="215"/>
      <c r="F13" s="215"/>
      <c r="G13" s="215"/>
    </row>
    <row r="14" spans="1:7" ht="17" customHeight="1" x14ac:dyDescent="0.2">
      <c r="A14" s="141"/>
      <c r="B14" s="23"/>
      <c r="C14" s="24"/>
      <c r="D14" s="25"/>
      <c r="E14" s="25"/>
      <c r="F14" s="25"/>
      <c r="G14" s="25"/>
    </row>
    <row r="15" spans="1:7" ht="17" customHeight="1" x14ac:dyDescent="0.2">
      <c r="A15" s="141"/>
      <c r="B15" s="23"/>
      <c r="C15" s="24"/>
      <c r="D15" s="25"/>
      <c r="E15" s="25"/>
      <c r="F15" s="25"/>
      <c r="G15" s="25"/>
    </row>
    <row r="16" spans="1:7" ht="17" customHeight="1" x14ac:dyDescent="0.2">
      <c r="A16" s="141"/>
      <c r="B16" s="23"/>
      <c r="C16" s="24"/>
      <c r="D16" s="26"/>
      <c r="E16" s="27"/>
      <c r="F16" s="212"/>
      <c r="G16" s="26"/>
    </row>
    <row r="17" spans="1:7" ht="17" customHeight="1" x14ac:dyDescent="0.2">
      <c r="A17" s="141"/>
      <c r="B17" s="23"/>
      <c r="C17" s="24"/>
      <c r="D17" s="25"/>
      <c r="E17" s="25"/>
      <c r="F17" s="25"/>
      <c r="G17" s="25"/>
    </row>
    <row r="18" spans="1:7" ht="17" customHeight="1" x14ac:dyDescent="0.2">
      <c r="A18" s="141"/>
      <c r="B18" s="23"/>
      <c r="C18" s="24"/>
      <c r="D18" s="25"/>
      <c r="E18" s="25"/>
      <c r="F18" s="25"/>
      <c r="G18" s="25"/>
    </row>
    <row r="19" spans="1:7" ht="17" customHeight="1" x14ac:dyDescent="0.2">
      <c r="A19" s="141"/>
      <c r="B19" s="23"/>
      <c r="C19" s="24"/>
      <c r="D19" s="25"/>
      <c r="E19" s="25"/>
      <c r="F19" s="25"/>
      <c r="G19" s="25"/>
    </row>
    <row r="20" spans="1:7" ht="17" customHeight="1" x14ac:dyDescent="0.2">
      <c r="A20" s="141"/>
      <c r="B20" s="23"/>
      <c r="C20" s="24"/>
      <c r="D20" s="26"/>
      <c r="E20" s="26"/>
      <c r="F20" s="26"/>
      <c r="G20" s="26"/>
    </row>
    <row r="21" spans="1:7" ht="17" customHeight="1" x14ac:dyDescent="0.2">
      <c r="B21" s="215"/>
      <c r="C21" s="215"/>
      <c r="D21" s="215"/>
      <c r="E21" s="215"/>
      <c r="F21" s="215"/>
      <c r="G21" s="215"/>
    </row>
    <row r="22" spans="1:7" ht="17" customHeight="1" x14ac:dyDescent="0.2">
      <c r="A22" s="141"/>
      <c r="B22" s="23"/>
      <c r="C22" s="24"/>
      <c r="D22" s="25"/>
      <c r="E22" s="25"/>
      <c r="F22" s="30"/>
      <c r="G22" s="30"/>
    </row>
    <row r="23" spans="1:7" ht="17" customHeight="1" x14ac:dyDescent="0.2">
      <c r="A23" s="141"/>
      <c r="B23" s="23"/>
      <c r="C23" s="24"/>
      <c r="D23" s="25"/>
      <c r="E23" s="25"/>
      <c r="F23" s="25"/>
      <c r="G23" s="25"/>
    </row>
    <row r="24" spans="1:7" ht="17" customHeight="1" x14ac:dyDescent="0.2">
      <c r="A24" s="141"/>
      <c r="B24" s="23"/>
      <c r="C24" s="24"/>
      <c r="D24" s="25"/>
      <c r="E24" s="25"/>
      <c r="F24" s="25"/>
      <c r="G24" s="25"/>
    </row>
    <row r="25" spans="1:7" ht="17" customHeight="1" x14ac:dyDescent="0.2">
      <c r="B25" s="215"/>
      <c r="C25" s="215"/>
      <c r="D25" s="215"/>
      <c r="E25" s="215"/>
      <c r="F25" s="215"/>
      <c r="G25" s="215"/>
    </row>
    <row r="26" spans="1:7" ht="17" customHeight="1" x14ac:dyDescent="0.2">
      <c r="A26" s="141"/>
      <c r="B26" s="23"/>
      <c r="C26" s="24"/>
      <c r="D26" s="25"/>
      <c r="E26" s="25"/>
      <c r="F26" s="25"/>
      <c r="G26" s="25"/>
    </row>
    <row r="27" spans="1:7" x14ac:dyDescent="0.2">
      <c r="A27" s="141"/>
      <c r="B27" s="23"/>
      <c r="C27" s="24"/>
      <c r="D27" s="25"/>
      <c r="E27" s="25"/>
      <c r="F27" s="25"/>
      <c r="G27" s="25"/>
    </row>
    <row r="28" spans="1:7" ht="16.25" customHeight="1" x14ac:dyDescent="0.2">
      <c r="B28" s="215"/>
      <c r="C28" s="215"/>
      <c r="D28" s="215"/>
      <c r="E28" s="215"/>
      <c r="F28" s="215"/>
      <c r="G28" s="215"/>
    </row>
    <row r="29" spans="1:7" ht="18" customHeight="1" x14ac:dyDescent="0.2">
      <c r="A29" s="141"/>
      <c r="B29" s="23"/>
      <c r="C29" s="24"/>
      <c r="D29" s="25"/>
      <c r="E29" s="25"/>
      <c r="F29" s="25"/>
      <c r="G29" s="25"/>
    </row>
    <row r="30" spans="1:7" x14ac:dyDescent="0.2">
      <c r="A30" s="141"/>
      <c r="B30" s="23"/>
      <c r="C30" s="24"/>
      <c r="D30" s="25"/>
      <c r="E30" s="25"/>
      <c r="F30" s="25"/>
      <c r="G30" s="25"/>
    </row>
    <row r="31" spans="1:7" x14ac:dyDescent="0.2">
      <c r="A31" s="141"/>
      <c r="B31" s="23"/>
      <c r="C31" s="24"/>
      <c r="D31" s="25"/>
      <c r="E31" s="25"/>
      <c r="F31" s="25"/>
      <c r="G31" s="25"/>
    </row>
    <row r="32" spans="1:7" x14ac:dyDescent="0.2">
      <c r="A32" s="141"/>
      <c r="B32" s="23"/>
      <c r="C32" s="24"/>
      <c r="D32" s="25"/>
      <c r="E32" s="25"/>
      <c r="F32" s="25"/>
      <c r="G32" s="25"/>
    </row>
    <row r="33" spans="1:7" x14ac:dyDescent="0.2">
      <c r="A33" s="141"/>
      <c r="B33" s="23"/>
      <c r="C33" s="24"/>
      <c r="D33" s="25"/>
      <c r="E33" s="25"/>
      <c r="F33" s="25"/>
      <c r="G33" s="25"/>
    </row>
    <row r="37" spans="1:7" x14ac:dyDescent="0.2">
      <c r="A37" s="216"/>
      <c r="B37" s="216"/>
      <c r="C37" s="216"/>
      <c r="D37" s="216"/>
      <c r="E37" s="216"/>
      <c r="F37" s="216"/>
      <c r="G37" s="216"/>
    </row>
  </sheetData>
  <sheetProtection algorithmName="SHA-512" hashValue="OXqNJ9uawR8TfKFRjOAdiV0KaSzjlFxaKctksuKUFaSYa01jLE8mnqO9ijiRA0VRZqDdV8O1VsJquJAU/KJ9tw==" saltValue="fu43BmfxxYy4dLBd5kM+rA==" spinCount="100000" sheet="1" objects="1" scenarios="1" selectLockedCells="1" selectUnlockedCells="1"/>
  <mergeCells count="11">
    <mergeCell ref="B13:G13"/>
    <mergeCell ref="B21:G21"/>
    <mergeCell ref="B25:G25"/>
    <mergeCell ref="B28:G28"/>
    <mergeCell ref="A37:G37"/>
    <mergeCell ref="A12:G12"/>
    <mergeCell ref="A1:G1"/>
    <mergeCell ref="B5:G5"/>
    <mergeCell ref="B7:G7"/>
    <mergeCell ref="B9:G9"/>
    <mergeCell ref="B11:G11"/>
  </mergeCells>
  <pageMargins left="0.70866141732283472" right="0.70866141732283472" top="0.74803149606299213" bottom="0.74803149606299213" header="0.31496062992125984" footer="0.31496062992125984"/>
  <pageSetup paperSize="9" scale="63"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7120F9-E2D4-4B6D-8D89-E79B1C5A8360}">
  <sheetPr>
    <tabColor rgb="FF00B050"/>
    <pageSetUpPr fitToPage="1"/>
  </sheetPr>
  <dimension ref="A1:G37"/>
  <sheetViews>
    <sheetView showGridLines="0" zoomScaleNormal="100" workbookViewId="0">
      <selection activeCell="E16" sqref="E16"/>
    </sheetView>
  </sheetViews>
  <sheetFormatPr baseColWidth="10" defaultColWidth="8.6640625" defaultRowHeight="15" x14ac:dyDescent="0.2"/>
  <cols>
    <col min="1" max="1" width="22.6640625" style="140" customWidth="1"/>
    <col min="2" max="2" width="51.5" customWidth="1"/>
    <col min="3" max="3" width="16" customWidth="1"/>
    <col min="4" max="7" width="12" customWidth="1"/>
  </cols>
  <sheetData>
    <row r="1" spans="1:7" ht="18" x14ac:dyDescent="0.2">
      <c r="A1" s="217" t="s">
        <v>0</v>
      </c>
      <c r="B1" s="217"/>
      <c r="C1" s="217"/>
      <c r="D1" s="217"/>
      <c r="E1" s="217"/>
      <c r="F1" s="217"/>
      <c r="G1" s="217"/>
    </row>
    <row r="2" spans="1:7" ht="42" x14ac:dyDescent="0.2">
      <c r="A2" s="136" t="s">
        <v>1</v>
      </c>
      <c r="B2" s="40" t="s">
        <v>2</v>
      </c>
      <c r="C2" s="45" t="s">
        <v>3</v>
      </c>
      <c r="D2" s="46" t="s">
        <v>4</v>
      </c>
      <c r="E2" s="46" t="s">
        <v>5</v>
      </c>
      <c r="F2" s="40" t="s">
        <v>6</v>
      </c>
      <c r="G2" s="40" t="s">
        <v>7</v>
      </c>
    </row>
    <row r="3" spans="1:7" x14ac:dyDescent="0.2">
      <c r="B3" s="218" t="s">
        <v>8</v>
      </c>
      <c r="C3" s="218"/>
      <c r="D3" s="218"/>
      <c r="E3" s="218"/>
      <c r="F3" s="218"/>
      <c r="G3" s="218"/>
    </row>
    <row r="4" spans="1:7" ht="28" x14ac:dyDescent="0.2">
      <c r="A4" s="142" t="s">
        <v>9</v>
      </c>
      <c r="B4" s="23" t="s">
        <v>10</v>
      </c>
      <c r="C4" s="24" t="s">
        <v>11</v>
      </c>
      <c r="D4" s="25" t="s">
        <v>12</v>
      </c>
      <c r="E4" s="25">
        <v>843.19410100000005</v>
      </c>
      <c r="F4" s="25" t="s">
        <v>12</v>
      </c>
      <c r="G4" s="25">
        <v>800.19130900000005</v>
      </c>
    </row>
    <row r="5" spans="1:7" x14ac:dyDescent="0.2">
      <c r="B5" s="218" t="s">
        <v>13</v>
      </c>
      <c r="C5" s="218"/>
      <c r="D5" s="218"/>
      <c r="E5" s="218"/>
      <c r="F5" s="218"/>
      <c r="G5" s="218"/>
    </row>
    <row r="6" spans="1:7" ht="28" x14ac:dyDescent="0.2">
      <c r="A6" s="142" t="s">
        <v>9</v>
      </c>
      <c r="B6" s="23" t="s">
        <v>14</v>
      </c>
      <c r="C6" s="24" t="s">
        <v>11</v>
      </c>
      <c r="D6" s="25" t="s">
        <v>12</v>
      </c>
      <c r="E6" s="25">
        <v>433.61077599999999</v>
      </c>
      <c r="F6" s="25" t="s">
        <v>12</v>
      </c>
      <c r="G6" s="25">
        <v>431.83894199999997</v>
      </c>
    </row>
    <row r="7" spans="1:7" ht="33.5" customHeight="1" x14ac:dyDescent="0.2">
      <c r="B7" s="218" t="s">
        <v>15</v>
      </c>
      <c r="C7" s="218"/>
      <c r="D7" s="218"/>
      <c r="E7" s="218"/>
      <c r="F7" s="218"/>
      <c r="G7" s="218"/>
    </row>
    <row r="8" spans="1:7" ht="28" x14ac:dyDescent="0.2">
      <c r="A8" s="142" t="s">
        <v>9</v>
      </c>
      <c r="B8" s="23" t="s">
        <v>16</v>
      </c>
      <c r="C8" s="24" t="s">
        <v>11</v>
      </c>
      <c r="D8" s="25">
        <v>154.66999999999999</v>
      </c>
      <c r="E8" s="25">
        <v>88.86</v>
      </c>
      <c r="F8" s="25">
        <v>34.909999999999997</v>
      </c>
      <c r="G8" s="25">
        <v>45.8</v>
      </c>
    </row>
    <row r="9" spans="1:7" x14ac:dyDescent="0.2">
      <c r="B9" s="218" t="s">
        <v>17</v>
      </c>
      <c r="C9" s="218"/>
      <c r="D9" s="218"/>
      <c r="E9" s="218"/>
      <c r="F9" s="218"/>
      <c r="G9" s="218"/>
    </row>
    <row r="10" spans="1:7" x14ac:dyDescent="0.2">
      <c r="A10" s="142" t="s">
        <v>9</v>
      </c>
      <c r="B10" s="23" t="s">
        <v>18</v>
      </c>
      <c r="C10" s="24" t="s">
        <v>19</v>
      </c>
      <c r="D10" s="25" t="s">
        <v>12</v>
      </c>
      <c r="E10" s="25">
        <v>2</v>
      </c>
      <c r="F10" s="25" t="s">
        <v>12</v>
      </c>
      <c r="G10" s="25">
        <v>2</v>
      </c>
    </row>
    <row r="11" spans="1:7" x14ac:dyDescent="0.2">
      <c r="B11" s="218" t="s">
        <v>20</v>
      </c>
      <c r="C11" s="218"/>
      <c r="D11" s="218"/>
      <c r="E11" s="218"/>
      <c r="F11" s="218"/>
      <c r="G11" s="218"/>
    </row>
    <row r="12" spans="1:7" x14ac:dyDescent="0.2">
      <c r="A12" s="142" t="s">
        <v>9</v>
      </c>
      <c r="B12" s="23" t="s">
        <v>21</v>
      </c>
      <c r="C12" s="24" t="s">
        <v>22</v>
      </c>
      <c r="D12" s="25">
        <v>0</v>
      </c>
      <c r="E12" s="25">
        <v>0</v>
      </c>
      <c r="F12" s="25">
        <v>0</v>
      </c>
      <c r="G12" s="25">
        <v>0</v>
      </c>
    </row>
    <row r="13" spans="1:7" ht="33.5" customHeight="1" x14ac:dyDescent="0.2">
      <c r="B13" s="218" t="s">
        <v>23</v>
      </c>
      <c r="C13" s="218"/>
      <c r="D13" s="218"/>
      <c r="E13" s="218"/>
      <c r="F13" s="218"/>
      <c r="G13" s="218"/>
    </row>
    <row r="14" spans="1:7" x14ac:dyDescent="0.2">
      <c r="A14" s="142" t="s">
        <v>24</v>
      </c>
      <c r="B14" s="23" t="s">
        <v>25</v>
      </c>
      <c r="C14" s="24" t="s">
        <v>26</v>
      </c>
      <c r="D14" s="27" t="s">
        <v>562</v>
      </c>
      <c r="E14" s="25">
        <v>39266</v>
      </c>
      <c r="F14" s="27" t="s">
        <v>563</v>
      </c>
      <c r="G14" s="25">
        <f>'Environment Metrics-Appendix'!G12</f>
        <v>34485.732004900005</v>
      </c>
    </row>
    <row r="15" spans="1:7" ht="28" x14ac:dyDescent="0.2">
      <c r="A15" s="142" t="s">
        <v>27</v>
      </c>
      <c r="B15" s="23" t="s">
        <v>28</v>
      </c>
      <c r="C15" s="24" t="s">
        <v>29</v>
      </c>
      <c r="D15" s="25">
        <f>'Environment Metrics-Appendix'!D23</f>
        <v>2851.7714673639825</v>
      </c>
      <c r="E15" s="25">
        <f>'Environment Metrics-Appendix'!E23</f>
        <v>1682.6412167982817</v>
      </c>
      <c r="F15" s="25">
        <f>'Environment Metrics-Appendix'!F23</f>
        <v>2671.8560361898099</v>
      </c>
      <c r="G15" s="25">
        <f>'Environment Metrics-Appendix'!G23</f>
        <v>1472.7142768666442</v>
      </c>
    </row>
    <row r="16" spans="1:7" ht="28" x14ac:dyDescent="0.2">
      <c r="A16" s="142" t="s">
        <v>30</v>
      </c>
      <c r="B16" s="23" t="s">
        <v>505</v>
      </c>
      <c r="C16" s="24" t="s">
        <v>29</v>
      </c>
      <c r="D16" s="26">
        <v>24796.375333448261</v>
      </c>
      <c r="E16" s="27" t="s">
        <v>138</v>
      </c>
      <c r="F16" s="28" t="s">
        <v>139</v>
      </c>
      <c r="G16" s="26">
        <v>18418.719672314699</v>
      </c>
    </row>
    <row r="17" spans="1:7" x14ac:dyDescent="0.2">
      <c r="A17" s="142" t="s">
        <v>30</v>
      </c>
      <c r="B17" s="23" t="s">
        <v>31</v>
      </c>
      <c r="C17" s="24" t="s">
        <v>29</v>
      </c>
      <c r="D17" s="25">
        <f>'Environment Metrics-Appendix'!D33</f>
        <v>2946.4330629020596</v>
      </c>
      <c r="E17" s="25">
        <f>'Environment Metrics-Appendix'!E33</f>
        <v>1723.2106565453164</v>
      </c>
      <c r="F17" s="25">
        <f>'Environment Metrics-Appendix'!F33</f>
        <v>5.49192809558008E-5</v>
      </c>
      <c r="G17" s="25">
        <f>'Environment Metrics-Appendix'!G33</f>
        <v>5.0931703299283981E-11</v>
      </c>
    </row>
    <row r="18" spans="1:7" ht="56" x14ac:dyDescent="0.2">
      <c r="A18" s="142" t="s">
        <v>32</v>
      </c>
      <c r="B18" s="23" t="s">
        <v>504</v>
      </c>
      <c r="C18" s="24" t="s">
        <v>29</v>
      </c>
      <c r="D18" s="25">
        <f>'Environment Metrics-Appendix'!D37</f>
        <v>94830.338648240708</v>
      </c>
      <c r="E18" s="25">
        <f>'Environment Metrics-Appendix'!E37</f>
        <v>78633.338133702637</v>
      </c>
      <c r="F18" s="25">
        <f>'Environment Metrics-Appendix'!F37</f>
        <v>12054.575235244909</v>
      </c>
      <c r="G18" s="25">
        <f>'Environment Metrics-Appendix'!G37</f>
        <v>13635.601490476198</v>
      </c>
    </row>
    <row r="19" spans="1:7" ht="28" x14ac:dyDescent="0.2">
      <c r="A19" s="142" t="s">
        <v>33</v>
      </c>
      <c r="B19" s="23" t="s">
        <v>34</v>
      </c>
      <c r="C19" s="24" t="s">
        <v>29</v>
      </c>
      <c r="D19" s="25">
        <f>'Environment Metrics-Appendix'!D47</f>
        <v>122478.48544905295</v>
      </c>
      <c r="E19" s="25">
        <f>'Environment Metrics-Appendix'!E47</f>
        <v>101479.05000704619</v>
      </c>
      <c r="F19" s="25">
        <f>'Environment Metrics-Appendix'!F47</f>
        <v>36576.373596900201</v>
      </c>
      <c r="G19" s="25">
        <f>'Environment Metrics-Appendix'!G47</f>
        <v>33527.035439657586</v>
      </c>
    </row>
    <row r="20" spans="1:7" x14ac:dyDescent="0.2">
      <c r="A20" s="142" t="s">
        <v>32</v>
      </c>
      <c r="B20" s="23" t="s">
        <v>506</v>
      </c>
      <c r="C20" s="24" t="s">
        <v>29</v>
      </c>
      <c r="D20" s="26">
        <f>'Environment Metrics-Appendix'!D48</f>
        <v>46439189</v>
      </c>
      <c r="E20" s="26">
        <f>'Environment Metrics-Appendix'!E48</f>
        <v>36241398</v>
      </c>
      <c r="F20" s="26">
        <f>'Environment Metrics-Appendix'!F48</f>
        <v>44971606</v>
      </c>
      <c r="G20" s="26">
        <f>'Environment Metrics-Appendix'!G48</f>
        <v>35088930</v>
      </c>
    </row>
    <row r="21" spans="1:7" x14ac:dyDescent="0.2">
      <c r="B21" s="218" t="s">
        <v>498</v>
      </c>
      <c r="C21" s="218"/>
      <c r="D21" s="218"/>
      <c r="E21" s="218"/>
      <c r="F21" s="218"/>
      <c r="G21" s="218"/>
    </row>
    <row r="22" spans="1:7" ht="28" x14ac:dyDescent="0.2">
      <c r="A22" s="142" t="s">
        <v>9</v>
      </c>
      <c r="B22" s="23" t="s">
        <v>35</v>
      </c>
      <c r="C22" s="24" t="s">
        <v>36</v>
      </c>
      <c r="D22" s="30" t="s">
        <v>37</v>
      </c>
      <c r="E22" s="30" t="s">
        <v>38</v>
      </c>
      <c r="F22" s="30" t="s">
        <v>37</v>
      </c>
      <c r="G22" s="30" t="s">
        <v>38</v>
      </c>
    </row>
    <row r="23" spans="1:7" ht="56" x14ac:dyDescent="0.2">
      <c r="A23" s="142" t="s">
        <v>9</v>
      </c>
      <c r="B23" s="23" t="s">
        <v>39</v>
      </c>
      <c r="C23" s="24" t="s">
        <v>40</v>
      </c>
      <c r="D23" s="25">
        <v>147</v>
      </c>
      <c r="E23" s="25">
        <v>178</v>
      </c>
      <c r="F23" s="25">
        <v>127</v>
      </c>
      <c r="G23" s="25">
        <v>153</v>
      </c>
    </row>
    <row r="24" spans="1:7" ht="70" x14ac:dyDescent="0.2">
      <c r="A24" s="142" t="s">
        <v>9</v>
      </c>
      <c r="B24" s="23" t="s">
        <v>41</v>
      </c>
      <c r="C24" s="24" t="s">
        <v>42</v>
      </c>
      <c r="D24" s="25">
        <v>0</v>
      </c>
      <c r="E24" s="25">
        <v>0</v>
      </c>
      <c r="F24" s="25">
        <v>0</v>
      </c>
      <c r="G24" s="25">
        <v>0</v>
      </c>
    </row>
    <row r="25" spans="1:7" x14ac:dyDescent="0.2">
      <c r="B25" s="218" t="s">
        <v>43</v>
      </c>
      <c r="C25" s="218"/>
      <c r="D25" s="218"/>
      <c r="E25" s="218"/>
      <c r="F25" s="218"/>
      <c r="G25" s="218"/>
    </row>
    <row r="26" spans="1:7" x14ac:dyDescent="0.2">
      <c r="A26" s="142" t="s">
        <v>9</v>
      </c>
      <c r="B26" s="23" t="s">
        <v>21</v>
      </c>
      <c r="C26" s="24" t="s">
        <v>44</v>
      </c>
      <c r="D26" s="25">
        <v>0</v>
      </c>
      <c r="E26" s="25">
        <v>0</v>
      </c>
      <c r="F26" s="25">
        <v>0</v>
      </c>
      <c r="G26" s="25">
        <v>0</v>
      </c>
    </row>
    <row r="27" spans="1:7" ht="42" x14ac:dyDescent="0.2">
      <c r="A27" s="142" t="s">
        <v>45</v>
      </c>
      <c r="B27" s="23" t="s">
        <v>46</v>
      </c>
      <c r="C27" s="24" t="s">
        <v>19</v>
      </c>
      <c r="D27" s="25">
        <v>0</v>
      </c>
      <c r="E27" s="25">
        <v>0</v>
      </c>
      <c r="F27" s="25">
        <v>0</v>
      </c>
      <c r="G27" s="25">
        <v>0</v>
      </c>
    </row>
    <row r="28" spans="1:7" x14ac:dyDescent="0.2">
      <c r="B28" s="218" t="s">
        <v>47</v>
      </c>
      <c r="C28" s="218"/>
      <c r="D28" s="218"/>
      <c r="E28" s="218"/>
      <c r="F28" s="218"/>
      <c r="G28" s="218"/>
    </row>
    <row r="29" spans="1:7" x14ac:dyDescent="0.2">
      <c r="A29" s="142" t="str">
        <f>'Environment Metrics-Appendix'!A67</f>
        <v>GRI 306-3</v>
      </c>
      <c r="B29" s="23" t="s">
        <v>48</v>
      </c>
      <c r="C29" s="24" t="s">
        <v>49</v>
      </c>
      <c r="D29" s="25">
        <f>'Environment Metrics-Appendix'!D67</f>
        <v>1093.25</v>
      </c>
      <c r="E29" s="25">
        <f>'Environment Metrics-Appendix'!E67</f>
        <v>1041.8979999999999</v>
      </c>
      <c r="F29" s="25">
        <f>'Environment Metrics-Appendix'!F67</f>
        <v>829.15800000000002</v>
      </c>
      <c r="G29" s="25">
        <f>'Environment Metrics-Appendix'!G67</f>
        <v>475.38</v>
      </c>
    </row>
    <row r="30" spans="1:7" x14ac:dyDescent="0.2">
      <c r="A30" s="142" t="str">
        <f>'Environment Metrics-Appendix'!A64</f>
        <v>GRI 306-3</v>
      </c>
      <c r="B30" s="23" t="s">
        <v>50</v>
      </c>
      <c r="C30" s="24" t="s">
        <v>49</v>
      </c>
      <c r="D30" s="25">
        <f>'Environment Metrics-Appendix'!D64</f>
        <v>412.12812950000006</v>
      </c>
      <c r="E30" s="25">
        <f>'Environment Metrics-Appendix'!E64</f>
        <v>389.66802074999998</v>
      </c>
      <c r="F30" s="25">
        <f>'Environment Metrics-Appendix'!F64</f>
        <v>357.67312950000002</v>
      </c>
      <c r="G30" s="25">
        <f>'Environment Metrics-Appendix'!G64</f>
        <v>325</v>
      </c>
    </row>
    <row r="31" spans="1:7" x14ac:dyDescent="0.2">
      <c r="A31" s="142" t="s">
        <v>51</v>
      </c>
      <c r="B31" s="23" t="s">
        <v>52</v>
      </c>
      <c r="C31" s="24" t="s">
        <v>49</v>
      </c>
      <c r="D31" s="25">
        <f>'Environment Metrics-Appendix'!D65</f>
        <v>1066</v>
      </c>
      <c r="E31" s="25">
        <f>'Environment Metrics-Appendix'!E65</f>
        <v>1015</v>
      </c>
      <c r="F31" s="25">
        <f>'Environment Metrics-Appendix'!F65</f>
        <v>803.05799999999999</v>
      </c>
      <c r="G31" s="25">
        <f>'Environment Metrics-Appendix'!G65</f>
        <v>449</v>
      </c>
    </row>
    <row r="32" spans="1:7" ht="28" x14ac:dyDescent="0.2">
      <c r="A32" s="142" t="s">
        <v>51</v>
      </c>
      <c r="B32" s="23" t="s">
        <v>53</v>
      </c>
      <c r="C32" s="24" t="s">
        <v>54</v>
      </c>
      <c r="D32" s="25">
        <f>'Environment Metrics-Appendix'!D65/'Environment Metrics-Appendix'!D64*100</f>
        <v>258.65742318858145</v>
      </c>
      <c r="E32" s="25">
        <f>'Environment Metrics-Appendix'!E65/'Environment Metrics-Appendix'!E64*100</f>
        <v>260.47813676021298</v>
      </c>
      <c r="F32" s="25">
        <f>'Environment Metrics-Appendix'!F65/'Environment Metrics-Appendix'!F64*100</f>
        <v>224.5228768296389</v>
      </c>
      <c r="G32" s="25">
        <f>'Environment Metrics-Appendix'!G65/'Environment Metrics-Appendix'!G64*100</f>
        <v>138.15384615384616</v>
      </c>
    </row>
    <row r="33" spans="1:7" ht="28" x14ac:dyDescent="0.2">
      <c r="A33" s="142" t="s">
        <v>9</v>
      </c>
      <c r="B33" s="23" t="s">
        <v>501</v>
      </c>
      <c r="C33" s="24" t="s">
        <v>22</v>
      </c>
      <c r="D33" s="25" t="s">
        <v>55</v>
      </c>
      <c r="E33" s="25">
        <v>8153219</v>
      </c>
      <c r="F33" s="25" t="s">
        <v>55</v>
      </c>
      <c r="G33" s="25">
        <v>8153219</v>
      </c>
    </row>
    <row r="37" spans="1:7" ht="239" customHeight="1" x14ac:dyDescent="0.2">
      <c r="A37" s="216" t="s">
        <v>564</v>
      </c>
      <c r="B37" s="216"/>
      <c r="C37" s="216"/>
      <c r="D37" s="216"/>
      <c r="E37" s="216"/>
      <c r="F37" s="216"/>
      <c r="G37" s="216"/>
    </row>
  </sheetData>
  <sheetProtection algorithmName="SHA-512" hashValue="RgOvDD+RffqPqgKvTffkAux1p4BRARKyW7Ii4h2XShP6xt3qb4EKhYojdH8HlRDUBsMkvz22uq7lEoLwJvuiRw==" saltValue="mhkk4BVMT7ow1KaKTFc/jQ==" spinCount="100000" sheet="1" scenarios="1" selectLockedCells="1" selectUnlockedCells="1"/>
  <mergeCells count="11">
    <mergeCell ref="A37:G37"/>
    <mergeCell ref="A1:G1"/>
    <mergeCell ref="B21:G21"/>
    <mergeCell ref="B25:G25"/>
    <mergeCell ref="B28:G28"/>
    <mergeCell ref="B3:G3"/>
    <mergeCell ref="B5:G5"/>
    <mergeCell ref="B7:G7"/>
    <mergeCell ref="B9:G9"/>
    <mergeCell ref="B11:G11"/>
    <mergeCell ref="B13:G13"/>
  </mergeCells>
  <pageMargins left="0.70866141732283472" right="0.70866141732283472" top="0.74803149606299213" bottom="0.74803149606299213" header="0.31496062992125984" footer="0.31496062992125984"/>
  <pageSetup paperSize="9" scale="63" fitToHeight="0" orientation="portrait" r:id="rId1"/>
  <headerFooter>
    <oddFooter>&amp;RPage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50B4A2-C28B-874D-BDCD-9C798FA46E81}">
  <sheetPr>
    <tabColor rgb="FF8B3D8A"/>
    <pageSetUpPr fitToPage="1"/>
  </sheetPr>
  <dimension ref="A1:G30"/>
  <sheetViews>
    <sheetView showGridLines="0" zoomScaleNormal="100" workbookViewId="0">
      <selection sqref="A1:G1"/>
    </sheetView>
  </sheetViews>
  <sheetFormatPr baseColWidth="10" defaultColWidth="8.6640625" defaultRowHeight="15" x14ac:dyDescent="0.2"/>
  <cols>
    <col min="1" max="1" width="22.1640625" style="140" customWidth="1"/>
    <col min="2" max="2" width="51.5" customWidth="1"/>
    <col min="3" max="3" width="16" customWidth="1"/>
    <col min="4" max="7" width="12" customWidth="1"/>
  </cols>
  <sheetData>
    <row r="1" spans="1:7" ht="18" x14ac:dyDescent="0.2">
      <c r="A1" s="221" t="s">
        <v>56</v>
      </c>
      <c r="B1" s="221"/>
      <c r="C1" s="221"/>
      <c r="D1" s="221"/>
      <c r="E1" s="221"/>
      <c r="F1" s="221"/>
      <c r="G1" s="221"/>
    </row>
    <row r="2" spans="1:7" ht="42" x14ac:dyDescent="0.2">
      <c r="A2" s="136" t="s">
        <v>1</v>
      </c>
      <c r="B2" s="39" t="s">
        <v>2</v>
      </c>
      <c r="C2" s="39" t="s">
        <v>3</v>
      </c>
      <c r="D2" s="41" t="s">
        <v>4</v>
      </c>
      <c r="E2" s="41" t="s">
        <v>5</v>
      </c>
      <c r="F2" s="40" t="s">
        <v>6</v>
      </c>
      <c r="G2" s="40" t="s">
        <v>7</v>
      </c>
    </row>
    <row r="3" spans="1:7" x14ac:dyDescent="0.2">
      <c r="B3" s="222" t="s">
        <v>499</v>
      </c>
      <c r="C3" s="222"/>
      <c r="D3" s="222"/>
      <c r="E3" s="222"/>
      <c r="F3" s="222"/>
      <c r="G3" s="222"/>
    </row>
    <row r="4" spans="1:7" x14ac:dyDescent="0.2">
      <c r="A4" s="142" t="s">
        <v>57</v>
      </c>
      <c r="B4" s="31" t="s">
        <v>58</v>
      </c>
      <c r="C4" s="32" t="s">
        <v>19</v>
      </c>
      <c r="D4" s="33">
        <f>'Society Metrics-Appendix'!D151</f>
        <v>0</v>
      </c>
      <c r="E4" s="33">
        <f>'Society Metrics-Appendix'!E151</f>
        <v>0</v>
      </c>
      <c r="F4" s="33">
        <f>'Society Metrics-Appendix'!F151</f>
        <v>0</v>
      </c>
      <c r="G4" s="34">
        <f>'Society Metrics-Appendix'!G151</f>
        <v>0</v>
      </c>
    </row>
    <row r="5" spans="1:7" x14ac:dyDescent="0.2">
      <c r="A5" s="142" t="s">
        <v>57</v>
      </c>
      <c r="B5" s="31" t="s">
        <v>59</v>
      </c>
      <c r="C5" s="32" t="s">
        <v>19</v>
      </c>
      <c r="D5" s="33">
        <f>'Society Metrics-Appendix'!D152</f>
        <v>4</v>
      </c>
      <c r="E5" s="33">
        <f>'Society Metrics-Appendix'!E152</f>
        <v>7</v>
      </c>
      <c r="F5" s="33">
        <f>'Society Metrics-Appendix'!F152</f>
        <v>4</v>
      </c>
      <c r="G5" s="34">
        <f>'Society Metrics-Appendix'!G152</f>
        <v>5</v>
      </c>
    </row>
    <row r="6" spans="1:7" x14ac:dyDescent="0.2">
      <c r="B6" s="222" t="s">
        <v>60</v>
      </c>
      <c r="C6" s="222"/>
      <c r="D6" s="222"/>
      <c r="E6" s="222"/>
      <c r="F6" s="222"/>
      <c r="G6" s="222"/>
    </row>
    <row r="7" spans="1:7" x14ac:dyDescent="0.2">
      <c r="A7" s="142" t="s">
        <v>61</v>
      </c>
      <c r="B7" s="31" t="s">
        <v>62</v>
      </c>
      <c r="C7" s="32" t="s">
        <v>54</v>
      </c>
      <c r="D7" s="33">
        <f>100-'Society Metrics-Appendix'!D67</f>
        <v>44.983461962513779</v>
      </c>
      <c r="E7" s="33">
        <f>100-'Society Metrics-Appendix'!E67</f>
        <v>45.027124773960217</v>
      </c>
      <c r="F7" s="33">
        <f>100-'Society Metrics-Appendix'!F67</f>
        <v>39.530332681017612</v>
      </c>
      <c r="G7" s="34">
        <f>100-'Society Metrics-Appendix'!G67</f>
        <v>41.364296081277217</v>
      </c>
    </row>
    <row r="8" spans="1:7" x14ac:dyDescent="0.2">
      <c r="B8" s="222" t="s">
        <v>63</v>
      </c>
      <c r="C8" s="222"/>
      <c r="D8" s="222"/>
      <c r="E8" s="222"/>
      <c r="F8" s="222"/>
      <c r="G8" s="222"/>
    </row>
    <row r="9" spans="1:7" x14ac:dyDescent="0.2">
      <c r="A9" s="142" t="s">
        <v>9</v>
      </c>
      <c r="B9" s="31" t="s">
        <v>64</v>
      </c>
      <c r="C9" s="32" t="s">
        <v>54</v>
      </c>
      <c r="D9" s="33">
        <f>+'Society Metrics-Appendix'!D20/'Society Metrics-Appendix'!D4*100</f>
        <v>3.2902467685076382</v>
      </c>
      <c r="E9" s="33">
        <f>+'Society Metrics-Appendix'!E20/'Society Metrics-Appendix'!E4*100</f>
        <v>3.9368194328108173</v>
      </c>
      <c r="F9" s="33">
        <f>+'Society Metrics-Appendix'!F20/'Society Metrics-Appendix'!F4*100</f>
        <v>0.6378454996456413</v>
      </c>
      <c r="G9" s="33">
        <f>+'Society Metrics-Appendix'!G20/'Society Metrics-Appendix'!G4*100</f>
        <v>1.1948529411764706</v>
      </c>
    </row>
    <row r="10" spans="1:7" ht="28" x14ac:dyDescent="0.2">
      <c r="A10" s="142" t="str">
        <f>'Society Metrics-Appendix'!A71</f>
        <v>GRI 401-1</v>
      </c>
      <c r="B10" s="31" t="s">
        <v>65</v>
      </c>
      <c r="C10" s="32" t="s">
        <v>54</v>
      </c>
      <c r="D10" s="33">
        <f>+'Society Metrics-Appendix'!D75</f>
        <v>53.9</v>
      </c>
      <c r="E10" s="33">
        <f>+'Society Metrics-Appendix'!E75</f>
        <v>60.8</v>
      </c>
      <c r="F10" s="33">
        <f>+'Society Metrics-Appendix'!F75</f>
        <v>22.2</v>
      </c>
      <c r="G10" s="33">
        <f>+'Society Metrics-Appendix'!G75</f>
        <v>72.3</v>
      </c>
    </row>
    <row r="11" spans="1:7" x14ac:dyDescent="0.2">
      <c r="B11" s="222" t="s">
        <v>66</v>
      </c>
      <c r="C11" s="222" t="s">
        <v>17</v>
      </c>
      <c r="D11" s="222"/>
      <c r="E11" s="222"/>
      <c r="F11" s="222"/>
      <c r="G11" s="222"/>
    </row>
    <row r="12" spans="1:7" ht="28" x14ac:dyDescent="0.2">
      <c r="A12" s="142" t="s">
        <v>9</v>
      </c>
      <c r="B12" s="31" t="s">
        <v>67</v>
      </c>
      <c r="C12" s="18" t="s">
        <v>22</v>
      </c>
      <c r="D12" s="34">
        <v>497490.57</v>
      </c>
      <c r="E12" s="27" t="s">
        <v>68</v>
      </c>
      <c r="F12" s="35" t="s">
        <v>69</v>
      </c>
      <c r="G12" s="27" t="s">
        <v>70</v>
      </c>
    </row>
    <row r="13" spans="1:7" ht="28" x14ac:dyDescent="0.2">
      <c r="A13" s="142" t="s">
        <v>9</v>
      </c>
      <c r="B13" s="31" t="s">
        <v>72</v>
      </c>
      <c r="C13" s="18" t="s">
        <v>19</v>
      </c>
      <c r="D13" s="34">
        <v>8</v>
      </c>
      <c r="E13" s="34">
        <v>13</v>
      </c>
      <c r="F13" s="34">
        <v>8</v>
      </c>
      <c r="G13" s="34">
        <v>13</v>
      </c>
    </row>
    <row r="14" spans="1:7" ht="28" x14ac:dyDescent="0.2">
      <c r="A14" s="142" t="s">
        <v>9</v>
      </c>
      <c r="B14" s="31" t="s">
        <v>73</v>
      </c>
      <c r="C14" s="18" t="s">
        <v>54</v>
      </c>
      <c r="D14" s="36">
        <f>D12/('Society Metrics-Appendix'!D179*10^6)*100</f>
        <v>21.653693399251996</v>
      </c>
      <c r="E14" s="36">
        <v>32</v>
      </c>
      <c r="F14" s="36">
        <v>23</v>
      </c>
      <c r="G14" s="36">
        <v>33</v>
      </c>
    </row>
    <row r="15" spans="1:7" x14ac:dyDescent="0.2">
      <c r="B15" s="222" t="s">
        <v>74</v>
      </c>
      <c r="C15" s="222"/>
      <c r="D15" s="222"/>
      <c r="E15" s="222"/>
      <c r="F15" s="222"/>
      <c r="G15" s="222"/>
    </row>
    <row r="16" spans="1:7" ht="42" x14ac:dyDescent="0.2">
      <c r="A16" s="142" t="s">
        <v>9</v>
      </c>
      <c r="B16" s="31" t="s">
        <v>75</v>
      </c>
      <c r="C16" s="18" t="s">
        <v>54</v>
      </c>
      <c r="D16" s="37">
        <v>1.1200000000000001</v>
      </c>
      <c r="E16" s="37">
        <v>0.84</v>
      </c>
      <c r="F16" s="37">
        <v>1.1200000000000001</v>
      </c>
      <c r="G16" s="37">
        <v>0.84</v>
      </c>
    </row>
    <row r="17" spans="1:7" x14ac:dyDescent="0.2">
      <c r="A17" s="142" t="s">
        <v>9</v>
      </c>
      <c r="B17" s="31" t="s">
        <v>76</v>
      </c>
      <c r="C17" s="18" t="s">
        <v>22</v>
      </c>
      <c r="D17" s="34" t="s">
        <v>12</v>
      </c>
      <c r="E17" s="34">
        <v>6102000</v>
      </c>
      <c r="F17" s="34" t="s">
        <v>12</v>
      </c>
      <c r="G17" s="34">
        <v>6102000</v>
      </c>
    </row>
    <row r="18" spans="1:7" x14ac:dyDescent="0.2">
      <c r="B18" s="222" t="s">
        <v>500</v>
      </c>
      <c r="C18" s="222" t="s">
        <v>77</v>
      </c>
      <c r="D18" s="222"/>
      <c r="E18" s="222"/>
      <c r="F18" s="222"/>
      <c r="G18" s="222"/>
    </row>
    <row r="19" spans="1:7" ht="72" x14ac:dyDescent="0.2">
      <c r="A19" s="142" t="s">
        <v>9</v>
      </c>
      <c r="B19" s="31" t="s">
        <v>78</v>
      </c>
      <c r="C19" s="18" t="s">
        <v>19</v>
      </c>
      <c r="D19" s="34" t="s">
        <v>12</v>
      </c>
      <c r="E19" s="34" t="s">
        <v>12</v>
      </c>
      <c r="F19" s="34" t="s">
        <v>12</v>
      </c>
      <c r="G19" s="38" t="s">
        <v>79</v>
      </c>
    </row>
    <row r="20" spans="1:7" ht="28" x14ac:dyDescent="0.2">
      <c r="A20" s="142" t="s">
        <v>9</v>
      </c>
      <c r="B20" s="31" t="s">
        <v>80</v>
      </c>
      <c r="C20" s="18" t="s">
        <v>54</v>
      </c>
      <c r="D20" s="36">
        <f>'Society Metrics-Appendix'!D172</f>
        <v>81</v>
      </c>
      <c r="E20" s="36">
        <f>'Society Metrics-Appendix'!E172</f>
        <v>86</v>
      </c>
      <c r="F20" s="36">
        <f>'Society Metrics-Appendix'!F172</f>
        <v>74</v>
      </c>
      <c r="G20" s="36">
        <f>'Society Metrics-Appendix'!G172</f>
        <v>80</v>
      </c>
    </row>
    <row r="21" spans="1:7" x14ac:dyDescent="0.2">
      <c r="B21" s="222" t="s">
        <v>81</v>
      </c>
      <c r="C21" s="222" t="s">
        <v>77</v>
      </c>
      <c r="D21" s="222"/>
      <c r="E21" s="222"/>
      <c r="F21" s="222"/>
      <c r="G21" s="222"/>
    </row>
    <row r="22" spans="1:7" ht="28" x14ac:dyDescent="0.2">
      <c r="A22" s="142" t="s">
        <v>82</v>
      </c>
      <c r="B22" s="31" t="s">
        <v>83</v>
      </c>
      <c r="C22" s="18" t="s">
        <v>19</v>
      </c>
      <c r="D22" s="34">
        <v>1</v>
      </c>
      <c r="E22" s="27" t="s">
        <v>84</v>
      </c>
      <c r="F22" s="34">
        <v>1</v>
      </c>
      <c r="G22" s="27" t="s">
        <v>85</v>
      </c>
    </row>
    <row r="23" spans="1:7" x14ac:dyDescent="0.2">
      <c r="A23" s="142" t="s">
        <v>87</v>
      </c>
      <c r="B23" s="31" t="s">
        <v>88</v>
      </c>
      <c r="C23" s="32" t="s">
        <v>54</v>
      </c>
      <c r="D23" s="33">
        <v>100</v>
      </c>
      <c r="E23" s="33">
        <v>100</v>
      </c>
      <c r="F23" s="33">
        <v>100</v>
      </c>
      <c r="G23" s="34">
        <v>100</v>
      </c>
    </row>
    <row r="24" spans="1:7" x14ac:dyDescent="0.2">
      <c r="A24" s="142" t="s">
        <v>87</v>
      </c>
      <c r="B24" s="31" t="s">
        <v>89</v>
      </c>
      <c r="C24" s="32" t="s">
        <v>19</v>
      </c>
      <c r="D24" s="33">
        <v>4</v>
      </c>
      <c r="E24" s="33">
        <v>1</v>
      </c>
      <c r="F24" s="33">
        <v>4</v>
      </c>
      <c r="G24" s="34">
        <v>1</v>
      </c>
    </row>
    <row r="25" spans="1:7" ht="28" x14ac:dyDescent="0.2">
      <c r="A25" s="141"/>
      <c r="B25" s="31" t="s">
        <v>90</v>
      </c>
      <c r="C25" s="32" t="s">
        <v>19</v>
      </c>
      <c r="D25" s="33">
        <v>56</v>
      </c>
      <c r="E25" s="33">
        <v>50</v>
      </c>
      <c r="F25" s="33">
        <f>+'Society Metrics-Appendix'!F182</f>
        <v>56</v>
      </c>
      <c r="G25" s="34">
        <f>+'Society Metrics-Appendix'!G182</f>
        <v>50</v>
      </c>
    </row>
    <row r="29" spans="1:7" ht="31.25" customHeight="1" x14ac:dyDescent="0.2">
      <c r="A29" s="219" t="s">
        <v>71</v>
      </c>
      <c r="B29" s="219"/>
      <c r="C29" s="219"/>
      <c r="D29" s="219"/>
      <c r="E29" s="219"/>
      <c r="F29" s="219"/>
      <c r="G29" s="219"/>
    </row>
    <row r="30" spans="1:7" x14ac:dyDescent="0.2">
      <c r="A30" s="220" t="s">
        <v>86</v>
      </c>
      <c r="B30" s="220"/>
      <c r="C30" s="220"/>
      <c r="D30" s="220"/>
      <c r="E30" s="220"/>
      <c r="F30" s="220"/>
      <c r="G30" s="220"/>
    </row>
  </sheetData>
  <sheetProtection algorithmName="SHA-512" hashValue="xoMYrzUl4H1GI9IVtpaITbkPndj5Q3HJdfsiTAS+Bs9xB8vs0UOpoqg/Yw46W3lorbcAW8z2oY/qTgSuJE/YoQ==" saltValue="TuJAcwgaLfl/H5izKkMMpg==" spinCount="100000" sheet="1" scenarios="1" selectLockedCells="1" selectUnlockedCells="1"/>
  <mergeCells count="10">
    <mergeCell ref="A29:G29"/>
    <mergeCell ref="A30:G30"/>
    <mergeCell ref="A1:G1"/>
    <mergeCell ref="B15:G15"/>
    <mergeCell ref="B18:G18"/>
    <mergeCell ref="B21:G21"/>
    <mergeCell ref="B3:G3"/>
    <mergeCell ref="B8:G8"/>
    <mergeCell ref="B11:G11"/>
    <mergeCell ref="B6:G6"/>
  </mergeCells>
  <pageMargins left="0.70866141732283472" right="0.70866141732283472" top="0.74803149606299213" bottom="0.74803149606299213" header="0.31496062992125984" footer="0.31496062992125984"/>
  <pageSetup paperSize="9" scale="63" fitToHeight="0" orientation="portrait" r:id="rId1"/>
  <headerFooter>
    <oddFooter>&amp;RPage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1AA774-0E41-7D43-9A08-3968FA1C6525}">
  <sheetPr>
    <tabColor rgb="FF00A1FF"/>
    <pageSetUpPr fitToPage="1"/>
  </sheetPr>
  <dimension ref="A1:G11"/>
  <sheetViews>
    <sheetView showGridLines="0" zoomScaleNormal="100" workbookViewId="0">
      <selection sqref="A1:G1"/>
    </sheetView>
  </sheetViews>
  <sheetFormatPr baseColWidth="10" defaultColWidth="8.6640625" defaultRowHeight="15" x14ac:dyDescent="0.2"/>
  <cols>
    <col min="1" max="1" width="20" style="140" bestFit="1" customWidth="1"/>
    <col min="2" max="2" width="51.5" customWidth="1"/>
    <col min="3" max="3" width="16" customWidth="1"/>
    <col min="4" max="7" width="12" customWidth="1"/>
  </cols>
  <sheetData>
    <row r="1" spans="1:7" ht="19.25" customHeight="1" x14ac:dyDescent="0.2">
      <c r="A1" s="224" t="s">
        <v>502</v>
      </c>
      <c r="B1" s="224"/>
      <c r="C1" s="224"/>
      <c r="D1" s="224"/>
      <c r="E1" s="224"/>
      <c r="F1" s="224"/>
      <c r="G1" s="224"/>
    </row>
    <row r="2" spans="1:7" ht="42" x14ac:dyDescent="0.2">
      <c r="A2" s="136" t="s">
        <v>1</v>
      </c>
      <c r="B2" s="43" t="s">
        <v>2</v>
      </c>
      <c r="C2" s="44" t="s">
        <v>3</v>
      </c>
      <c r="D2" s="41" t="s">
        <v>4</v>
      </c>
      <c r="E2" s="41" t="s">
        <v>5</v>
      </c>
      <c r="F2" s="42" t="s">
        <v>6</v>
      </c>
      <c r="G2" s="42" t="s">
        <v>7</v>
      </c>
    </row>
    <row r="3" spans="1:7" x14ac:dyDescent="0.2">
      <c r="B3" s="223" t="s">
        <v>91</v>
      </c>
      <c r="C3" s="223"/>
      <c r="D3" s="223"/>
      <c r="E3" s="223"/>
      <c r="F3" s="223"/>
      <c r="G3" s="223"/>
    </row>
    <row r="4" spans="1:7" ht="30" x14ac:dyDescent="0.2">
      <c r="A4" s="141"/>
      <c r="B4" s="185" t="s">
        <v>92</v>
      </c>
      <c r="C4" s="186" t="s">
        <v>19</v>
      </c>
      <c r="D4" s="187">
        <v>3</v>
      </c>
      <c r="E4" s="187">
        <v>15</v>
      </c>
      <c r="F4" s="187">
        <v>3</v>
      </c>
      <c r="G4" s="187">
        <v>15</v>
      </c>
    </row>
    <row r="5" spans="1:7" x14ac:dyDescent="0.2">
      <c r="B5" s="223" t="s">
        <v>93</v>
      </c>
      <c r="C5" s="223"/>
      <c r="D5" s="223"/>
      <c r="E5" s="223"/>
      <c r="F5" s="223"/>
      <c r="G5" s="223"/>
    </row>
    <row r="6" spans="1:7" x14ac:dyDescent="0.2">
      <c r="A6" s="141"/>
      <c r="B6" s="185" t="s">
        <v>94</v>
      </c>
      <c r="C6" s="186" t="s">
        <v>19</v>
      </c>
      <c r="D6" s="187">
        <v>4</v>
      </c>
      <c r="E6" s="187">
        <v>7</v>
      </c>
      <c r="F6" s="187">
        <v>4</v>
      </c>
      <c r="G6" s="187">
        <v>7</v>
      </c>
    </row>
    <row r="7" spans="1:7" x14ac:dyDescent="0.2">
      <c r="B7" s="223" t="s">
        <v>503</v>
      </c>
      <c r="C7" s="223"/>
      <c r="D7" s="223"/>
      <c r="E7" s="223"/>
      <c r="F7" s="223"/>
      <c r="G7" s="223"/>
    </row>
    <row r="8" spans="1:7" ht="96" x14ac:dyDescent="0.2">
      <c r="A8" s="142" t="s">
        <v>95</v>
      </c>
      <c r="B8" s="185" t="s">
        <v>96</v>
      </c>
      <c r="C8" s="186" t="s">
        <v>19</v>
      </c>
      <c r="D8" s="187" t="s">
        <v>12</v>
      </c>
      <c r="E8" s="188" t="s">
        <v>97</v>
      </c>
      <c r="F8" s="187" t="s">
        <v>12</v>
      </c>
      <c r="G8" s="188" t="s">
        <v>97</v>
      </c>
    </row>
    <row r="9" spans="1:7" x14ac:dyDescent="0.2">
      <c r="B9" s="223"/>
      <c r="C9" s="223"/>
      <c r="D9" s="223"/>
      <c r="E9" s="223"/>
      <c r="F9" s="223"/>
      <c r="G9" s="223"/>
    </row>
    <row r="10" spans="1:7" ht="30" x14ac:dyDescent="0.2">
      <c r="A10" s="142" t="s">
        <v>98</v>
      </c>
      <c r="B10" s="185" t="s">
        <v>99</v>
      </c>
      <c r="C10" s="186" t="s">
        <v>22</v>
      </c>
      <c r="D10" s="189">
        <f>+'Governance Metrics-Appendix'!D16</f>
        <v>63761</v>
      </c>
      <c r="E10" s="187">
        <f>+'Governance Metrics-Appendix'!E16</f>
        <v>841098</v>
      </c>
      <c r="F10" s="189">
        <f>+'Governance Metrics-Appendix'!F16</f>
        <v>63761</v>
      </c>
      <c r="G10" s="187">
        <f>+'Governance Metrics-Appendix'!G16</f>
        <v>721750</v>
      </c>
    </row>
    <row r="11" spans="1:7" ht="30" x14ac:dyDescent="0.2">
      <c r="A11" s="142" t="s">
        <v>100</v>
      </c>
      <c r="B11" s="185" t="s">
        <v>557</v>
      </c>
      <c r="C11" s="186" t="s">
        <v>19</v>
      </c>
      <c r="D11" s="187">
        <v>0</v>
      </c>
      <c r="E11" s="187">
        <v>0</v>
      </c>
      <c r="F11" s="187">
        <f>+'Governance Metrics-Appendix'!F12</f>
        <v>0</v>
      </c>
      <c r="G11" s="187">
        <f>+'Governance Metrics-Appendix'!G12</f>
        <v>0</v>
      </c>
    </row>
  </sheetData>
  <sheetProtection algorithmName="SHA-512" hashValue="SE3+ra3mNNscToJmmaebQX+c1En0IUvd8/qRCSRP9jrnqvkXTx+PNdYmox9xzg8ysCE7d0V6Fqtag6bt75isGg==" saltValue="bvVtG74F2HrF2n+iBfYOxQ==" spinCount="100000" sheet="1" scenarios="1" selectLockedCells="1" selectUnlockedCells="1"/>
  <mergeCells count="5">
    <mergeCell ref="B9:G9"/>
    <mergeCell ref="A1:G1"/>
    <mergeCell ref="B3:G3"/>
    <mergeCell ref="B5:G5"/>
    <mergeCell ref="B7:G7"/>
  </mergeCells>
  <pageMargins left="0.70866141732283472" right="0.70866141732283472" top="0.74803149606299213" bottom="0.74803149606299213" header="0.31496062992125984" footer="0.31496062992125984"/>
  <pageSetup paperSize="9" scale="64" fitToHeight="0" orientation="portrait" r:id="rId1"/>
  <headerFooter>
    <oddFooter>&amp;RPage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610FAE-8284-4C39-9ADD-58CD4436A351}">
  <sheetPr>
    <tabColor rgb="FF00B050"/>
    <pageSetUpPr fitToPage="1"/>
  </sheetPr>
  <dimension ref="A1:G109"/>
  <sheetViews>
    <sheetView showGridLines="0" zoomScale="90" zoomScaleNormal="90" workbookViewId="0">
      <selection activeCell="E49" sqref="E49"/>
    </sheetView>
  </sheetViews>
  <sheetFormatPr baseColWidth="10" defaultColWidth="9.33203125" defaultRowHeight="15" x14ac:dyDescent="0.2"/>
  <cols>
    <col min="1" max="1" width="21.83203125" style="144" customWidth="1"/>
    <col min="2" max="2" width="39.5" style="1" customWidth="1"/>
    <col min="3" max="3" width="14.33203125" style="1" customWidth="1"/>
    <col min="4" max="5" width="20.6640625" style="1" customWidth="1"/>
    <col min="6" max="7" width="15.6640625" style="1" customWidth="1"/>
    <col min="8" max="16384" width="9.33203125" style="1"/>
  </cols>
  <sheetData>
    <row r="1" spans="1:7" customFormat="1" ht="19.25" customHeight="1" x14ac:dyDescent="0.2">
      <c r="A1" s="217" t="s">
        <v>507</v>
      </c>
      <c r="B1" s="217"/>
      <c r="C1" s="217"/>
      <c r="D1" s="217"/>
      <c r="E1" s="217"/>
      <c r="F1" s="217"/>
      <c r="G1" s="217"/>
    </row>
    <row r="2" spans="1:7" ht="28" x14ac:dyDescent="0.2">
      <c r="A2" s="136" t="s">
        <v>1</v>
      </c>
      <c r="B2" s="40" t="s">
        <v>508</v>
      </c>
      <c r="C2" s="40" t="s">
        <v>3</v>
      </c>
      <c r="D2" s="46" t="s">
        <v>4</v>
      </c>
      <c r="E2" s="46" t="s">
        <v>5</v>
      </c>
      <c r="F2" s="40" t="s">
        <v>6</v>
      </c>
      <c r="G2" s="40" t="s">
        <v>7</v>
      </c>
    </row>
    <row r="3" spans="1:7" x14ac:dyDescent="0.2">
      <c r="B3" s="100" t="s">
        <v>101</v>
      </c>
      <c r="C3" s="100"/>
      <c r="D3" s="100"/>
      <c r="E3" s="100"/>
      <c r="F3" s="100"/>
      <c r="G3" s="100"/>
    </row>
    <row r="4" spans="1:7" ht="28" x14ac:dyDescent="0.2">
      <c r="A4" s="142" t="s">
        <v>102</v>
      </c>
      <c r="B4" s="23" t="s">
        <v>103</v>
      </c>
      <c r="C4" s="49" t="s">
        <v>104</v>
      </c>
      <c r="D4" s="33">
        <v>52640.024716742875</v>
      </c>
      <c r="E4" s="33">
        <v>44091.785710592361</v>
      </c>
      <c r="F4" s="33">
        <v>47101.514119583349</v>
      </c>
      <c r="G4" s="33">
        <v>38910.87137599472</v>
      </c>
    </row>
    <row r="5" spans="1:7" x14ac:dyDescent="0.2">
      <c r="A5" s="142" t="s">
        <v>24</v>
      </c>
      <c r="B5" s="23" t="s">
        <v>103</v>
      </c>
      <c r="C5" s="24" t="s">
        <v>105</v>
      </c>
      <c r="D5" s="25">
        <v>189504088.98027435</v>
      </c>
      <c r="E5" s="25">
        <v>158730428.55813298</v>
      </c>
      <c r="F5" s="25">
        <v>169565450.8305001</v>
      </c>
      <c r="G5" s="25">
        <v>140079136.95358148</v>
      </c>
    </row>
    <row r="6" spans="1:7" ht="28" x14ac:dyDescent="0.2">
      <c r="A6" s="142" t="s">
        <v>24</v>
      </c>
      <c r="B6" s="50" t="s">
        <v>106</v>
      </c>
      <c r="C6" s="24" t="s">
        <v>104</v>
      </c>
      <c r="D6" s="34">
        <v>40597.265426048609</v>
      </c>
      <c r="E6" s="34">
        <v>35614</v>
      </c>
      <c r="F6" s="34">
        <v>40597.265426048602</v>
      </c>
      <c r="G6" s="34">
        <v>34485.732004900005</v>
      </c>
    </row>
    <row r="7" spans="1:7" x14ac:dyDescent="0.2">
      <c r="A7" s="142" t="s">
        <v>24</v>
      </c>
      <c r="B7" s="23" t="s">
        <v>106</v>
      </c>
      <c r="C7" s="24" t="s">
        <v>105</v>
      </c>
      <c r="D7" s="25">
        <v>146150155.533775</v>
      </c>
      <c r="E7" s="25">
        <v>128210400</v>
      </c>
      <c r="F7" s="25">
        <v>146150155.53377497</v>
      </c>
      <c r="G7" s="25">
        <v>124148635.21764001</v>
      </c>
    </row>
    <row r="8" spans="1:7" ht="28" x14ac:dyDescent="0.2">
      <c r="A8" s="142" t="s">
        <v>24</v>
      </c>
      <c r="B8" s="23" t="s">
        <v>107</v>
      </c>
      <c r="C8" s="49" t="s">
        <v>104</v>
      </c>
      <c r="D8" s="33">
        <v>12042.759290694265</v>
      </c>
      <c r="E8" s="33">
        <v>8477.7857105923613</v>
      </c>
      <c r="F8" s="33">
        <v>6504.2486935347479</v>
      </c>
      <c r="G8" s="33">
        <v>4425.1393710947159</v>
      </c>
    </row>
    <row r="9" spans="1:7" x14ac:dyDescent="0.2">
      <c r="A9" s="142" t="s">
        <v>24</v>
      </c>
      <c r="B9" s="23" t="s">
        <v>107</v>
      </c>
      <c r="C9" s="24" t="s">
        <v>105</v>
      </c>
      <c r="D9" s="25">
        <v>43353933.446499348</v>
      </c>
      <c r="E9" s="25">
        <v>30520028.558132976</v>
      </c>
      <c r="F9" s="25">
        <v>23415295.296725124</v>
      </c>
      <c r="G9" s="25">
        <v>15930501.73594147</v>
      </c>
    </row>
    <row r="10" spans="1:7" ht="28" x14ac:dyDescent="0.2">
      <c r="A10" s="142" t="s">
        <v>24</v>
      </c>
      <c r="B10" s="23" t="s">
        <v>108</v>
      </c>
      <c r="C10" s="51" t="s">
        <v>104</v>
      </c>
      <c r="D10" s="34">
        <v>6746.4457044648825</v>
      </c>
      <c r="E10" s="25">
        <v>4930.8853485908758</v>
      </c>
      <c r="F10" s="25">
        <v>6191.4401195833543</v>
      </c>
      <c r="G10" s="25">
        <v>4425.1393710948551</v>
      </c>
    </row>
    <row r="11" spans="1:7" ht="28" x14ac:dyDescent="0.2">
      <c r="A11" s="142" t="s">
        <v>24</v>
      </c>
      <c r="B11" s="50" t="s">
        <v>109</v>
      </c>
      <c r="C11" s="24" t="s">
        <v>104</v>
      </c>
      <c r="D11" s="52">
        <v>45893.579012277994</v>
      </c>
      <c r="E11" s="52">
        <v>39160.900362001485</v>
      </c>
      <c r="F11" s="52">
        <v>40910.073999999993</v>
      </c>
      <c r="G11" s="52">
        <v>34485.732004899866</v>
      </c>
    </row>
    <row r="12" spans="1:7" ht="28" x14ac:dyDescent="0.2">
      <c r="A12" s="141"/>
      <c r="B12" s="23" t="s">
        <v>110</v>
      </c>
      <c r="C12" s="51" t="s">
        <v>104</v>
      </c>
      <c r="D12" s="25">
        <v>40910.074102826402</v>
      </c>
      <c r="E12" s="25">
        <v>35614</v>
      </c>
      <c r="F12" s="25">
        <v>40910.074102826402</v>
      </c>
      <c r="G12" s="25">
        <v>34485.732004900005</v>
      </c>
    </row>
    <row r="13" spans="1:7" ht="28" x14ac:dyDescent="0.2">
      <c r="A13" s="142" t="s">
        <v>24</v>
      </c>
      <c r="B13" s="23" t="s">
        <v>111</v>
      </c>
      <c r="C13" s="24" t="s">
        <v>105</v>
      </c>
      <c r="D13" s="25">
        <v>165216884.44420078</v>
      </c>
      <c r="E13" s="25">
        <v>140979241.30320534</v>
      </c>
      <c r="F13" s="25">
        <v>147276266.39999998</v>
      </c>
      <c r="G13" s="25">
        <v>124148635.21763952</v>
      </c>
    </row>
    <row r="14" spans="1:7" ht="28" x14ac:dyDescent="0.2">
      <c r="A14" s="142" t="s">
        <v>102</v>
      </c>
      <c r="B14" s="50" t="s">
        <v>112</v>
      </c>
      <c r="C14" s="24" t="s">
        <v>54</v>
      </c>
      <c r="D14" s="53">
        <v>0.77716669631073321</v>
      </c>
      <c r="E14" s="53">
        <v>0.80772414693660943</v>
      </c>
      <c r="F14" s="53">
        <v>0.86855114676275902</v>
      </c>
      <c r="G14" s="53">
        <v>0.88627498653693182</v>
      </c>
    </row>
    <row r="15" spans="1:7" ht="28" x14ac:dyDescent="0.2">
      <c r="A15" s="142" t="s">
        <v>113</v>
      </c>
      <c r="B15" s="50" t="s">
        <v>114</v>
      </c>
      <c r="C15" s="24" t="s">
        <v>115</v>
      </c>
      <c r="D15" s="34">
        <v>127.37236615345276</v>
      </c>
      <c r="E15" s="34">
        <v>109.81588940393884</v>
      </c>
      <c r="F15" s="34">
        <v>122.52867544030856</v>
      </c>
      <c r="G15" s="34">
        <v>103.75286647081082</v>
      </c>
    </row>
    <row r="16" spans="1:7" ht="28" x14ac:dyDescent="0.2">
      <c r="A16" s="142" t="s">
        <v>102</v>
      </c>
      <c r="B16" s="50" t="s">
        <v>116</v>
      </c>
      <c r="C16" s="24" t="s">
        <v>54</v>
      </c>
      <c r="D16" s="53">
        <v>0.77122428502842433</v>
      </c>
      <c r="E16" s="53">
        <v>0.80772414693660943</v>
      </c>
      <c r="F16" s="53">
        <v>0.86190998707554323</v>
      </c>
      <c r="G16" s="53">
        <v>0.88627498653693182</v>
      </c>
    </row>
    <row r="17" spans="1:7" ht="28" x14ac:dyDescent="0.2">
      <c r="A17" s="142" t="s">
        <v>117</v>
      </c>
      <c r="B17" s="23" t="s">
        <v>118</v>
      </c>
      <c r="C17" s="51" t="s">
        <v>104</v>
      </c>
      <c r="D17" s="34">
        <v>771.91323420684967</v>
      </c>
      <c r="E17" s="25">
        <v>508.62262481708558</v>
      </c>
      <c r="F17" s="25">
        <v>771.17360999999994</v>
      </c>
      <c r="G17" s="25">
        <v>507.98622814749996</v>
      </c>
    </row>
    <row r="18" spans="1:7" ht="28" x14ac:dyDescent="0.2">
      <c r="A18" s="142" t="s">
        <v>117</v>
      </c>
      <c r="B18" s="23" t="s">
        <v>119</v>
      </c>
      <c r="C18" s="49" t="s">
        <v>104</v>
      </c>
      <c r="D18" s="34">
        <v>2344.1994937326317</v>
      </c>
      <c r="E18" s="25">
        <v>784.12565838243052</v>
      </c>
      <c r="F18" s="25">
        <v>2205.7416666666668</v>
      </c>
      <c r="G18" s="25">
        <v>685.00460672874999</v>
      </c>
    </row>
    <row r="19" spans="1:7" ht="28" x14ac:dyDescent="0.2">
      <c r="A19" s="142" t="s">
        <v>117</v>
      </c>
      <c r="B19" s="23" t="s">
        <v>120</v>
      </c>
      <c r="C19" s="51" t="s">
        <v>104</v>
      </c>
      <c r="D19" s="34">
        <v>69.081933195000005</v>
      </c>
      <c r="E19" s="25">
        <v>89.077502602677342</v>
      </c>
      <c r="F19" s="25">
        <v>57.920169999999999</v>
      </c>
      <c r="G19" s="25">
        <v>80.449610027424995</v>
      </c>
    </row>
    <row r="20" spans="1:7" ht="28" x14ac:dyDescent="0.2">
      <c r="A20" s="142" t="s">
        <v>117</v>
      </c>
      <c r="B20" s="23" t="s">
        <v>121</v>
      </c>
      <c r="C20" s="49" t="s">
        <v>104</v>
      </c>
      <c r="D20" s="34">
        <v>3561.251043330401</v>
      </c>
      <c r="E20" s="25">
        <v>3549.0595627886819</v>
      </c>
      <c r="F20" s="25">
        <v>3156.6046729166878</v>
      </c>
      <c r="G20" s="25">
        <v>3151.6989261911799</v>
      </c>
    </row>
    <row r="21" spans="1:7" ht="42" x14ac:dyDescent="0.2">
      <c r="A21" s="142" t="s">
        <v>122</v>
      </c>
      <c r="B21" s="23" t="s">
        <v>123</v>
      </c>
      <c r="C21" s="51" t="s">
        <v>105</v>
      </c>
      <c r="D21" s="25">
        <v>0</v>
      </c>
      <c r="E21" s="25">
        <v>12278436.450096205</v>
      </c>
      <c r="F21" s="25">
        <v>0</v>
      </c>
      <c r="G21" s="25">
        <v>12278436.450096205</v>
      </c>
    </row>
    <row r="22" spans="1:7" x14ac:dyDescent="0.2">
      <c r="B22" s="101" t="s">
        <v>124</v>
      </c>
      <c r="C22" s="100"/>
      <c r="D22" s="100"/>
      <c r="E22" s="100"/>
      <c r="F22" s="100"/>
      <c r="G22" s="100"/>
    </row>
    <row r="23" spans="1:7" ht="42" x14ac:dyDescent="0.2">
      <c r="A23" s="142" t="s">
        <v>27</v>
      </c>
      <c r="B23" s="50" t="s">
        <v>125</v>
      </c>
      <c r="C23" s="51" t="s">
        <v>126</v>
      </c>
      <c r="D23" s="54">
        <v>2851.7714673639825</v>
      </c>
      <c r="E23" s="54">
        <v>1682.6412167982817</v>
      </c>
      <c r="F23" s="54">
        <v>2671.8560361898099</v>
      </c>
      <c r="G23" s="54">
        <v>1472.7142768666442</v>
      </c>
    </row>
    <row r="24" spans="1:7" ht="42" x14ac:dyDescent="0.2">
      <c r="A24" s="142" t="s">
        <v>27</v>
      </c>
      <c r="B24" s="23" t="s">
        <v>127</v>
      </c>
      <c r="C24" s="51" t="s">
        <v>126</v>
      </c>
      <c r="D24" s="26">
        <v>722.21747945458969</v>
      </c>
      <c r="E24" s="26">
        <v>854.82905784999605</v>
      </c>
      <c r="F24" s="26">
        <v>645.81248670022728</v>
      </c>
      <c r="G24" s="26">
        <v>778.63486089283424</v>
      </c>
    </row>
    <row r="25" spans="1:7" ht="42" x14ac:dyDescent="0.2">
      <c r="A25" s="142" t="s">
        <v>27</v>
      </c>
      <c r="B25" s="23" t="s">
        <v>128</v>
      </c>
      <c r="C25" s="51" t="s">
        <v>126</v>
      </c>
      <c r="D25" s="26">
        <v>230.79032611884659</v>
      </c>
      <c r="E25" s="26">
        <v>92.858548813922056</v>
      </c>
      <c r="F25" s="26">
        <v>199.00651421759841</v>
      </c>
      <c r="G25" s="26">
        <v>64.12513758320469</v>
      </c>
    </row>
    <row r="26" spans="1:7" ht="42" x14ac:dyDescent="0.2">
      <c r="A26" s="142" t="s">
        <v>27</v>
      </c>
      <c r="B26" s="23" t="s">
        <v>129</v>
      </c>
      <c r="C26" s="51" t="s">
        <v>126</v>
      </c>
      <c r="D26" s="26">
        <v>18.41514063613695</v>
      </c>
      <c r="E26" s="26">
        <v>23.737160073962002</v>
      </c>
      <c r="F26" s="26">
        <v>15.434729078076</v>
      </c>
      <c r="G26" s="26">
        <v>21.438437339016286</v>
      </c>
    </row>
    <row r="27" spans="1:7" ht="42" x14ac:dyDescent="0.2">
      <c r="A27" s="142" t="s">
        <v>27</v>
      </c>
      <c r="B27" s="23" t="s">
        <v>130</v>
      </c>
      <c r="C27" s="51" t="s">
        <v>126</v>
      </c>
      <c r="D27" s="26">
        <v>205.70160000849711</v>
      </c>
      <c r="E27" s="26">
        <v>135.53918120460645</v>
      </c>
      <c r="F27" s="26">
        <v>205.504502878908</v>
      </c>
      <c r="G27" s="26">
        <v>135.36959243818458</v>
      </c>
    </row>
    <row r="28" spans="1:7" ht="42" x14ac:dyDescent="0.2">
      <c r="A28" s="142" t="s">
        <v>27</v>
      </c>
      <c r="B28" s="23" t="s">
        <v>131</v>
      </c>
      <c r="C28" s="51" t="s">
        <v>126</v>
      </c>
      <c r="D28" s="26">
        <v>468.81834579124154</v>
      </c>
      <c r="E28" s="26">
        <v>156.05549842207273</v>
      </c>
      <c r="F28" s="26">
        <v>442.56927211500005</v>
      </c>
      <c r="G28" s="26">
        <v>137.44220131340467</v>
      </c>
    </row>
    <row r="29" spans="1:7" ht="42" x14ac:dyDescent="0.2">
      <c r="A29" s="142" t="s">
        <v>27</v>
      </c>
      <c r="B29" s="23" t="s">
        <v>132</v>
      </c>
      <c r="C29" s="51" t="s">
        <v>126</v>
      </c>
      <c r="D29" s="26">
        <v>1205.8273980191689</v>
      </c>
      <c r="E29" s="26">
        <v>418.58468887207727</v>
      </c>
      <c r="F29" s="26">
        <v>1163.5285312000001</v>
      </c>
      <c r="G29" s="26">
        <v>335.70404729999996</v>
      </c>
    </row>
    <row r="30" spans="1:7" ht="42" x14ac:dyDescent="0.2">
      <c r="A30" s="142" t="s">
        <v>27</v>
      </c>
      <c r="B30" s="50" t="s">
        <v>133</v>
      </c>
      <c r="C30" s="24" t="s">
        <v>126</v>
      </c>
      <c r="D30" s="26">
        <v>1645.9428920093119</v>
      </c>
      <c r="E30" s="26">
        <v>1263.0194463645594</v>
      </c>
      <c r="F30" s="26">
        <v>1508.3275049898098</v>
      </c>
      <c r="G30" s="26">
        <v>1137.0102295666445</v>
      </c>
    </row>
    <row r="31" spans="1:7" ht="28" x14ac:dyDescent="0.2">
      <c r="A31" s="142" t="s">
        <v>134</v>
      </c>
      <c r="B31" s="50" t="s">
        <v>135</v>
      </c>
      <c r="C31" s="24" t="s">
        <v>136</v>
      </c>
      <c r="D31" s="55">
        <v>4.9277926538631922</v>
      </c>
      <c r="E31" s="55">
        <v>1.9907290909176598</v>
      </c>
      <c r="F31" s="55">
        <v>5.0942061488135622</v>
      </c>
      <c r="G31" s="55">
        <v>1.827770545314606</v>
      </c>
    </row>
    <row r="32" spans="1:7" ht="42" x14ac:dyDescent="0.2">
      <c r="A32" s="142" t="s">
        <v>30</v>
      </c>
      <c r="B32" s="50" t="s">
        <v>137</v>
      </c>
      <c r="C32" s="51" t="s">
        <v>126</v>
      </c>
      <c r="D32" s="26">
        <v>24796.375333448261</v>
      </c>
      <c r="E32" s="27" t="s">
        <v>138</v>
      </c>
      <c r="F32" s="28" t="s">
        <v>139</v>
      </c>
      <c r="G32" s="26">
        <v>18418.719672314699</v>
      </c>
    </row>
    <row r="33" spans="1:7" ht="42" x14ac:dyDescent="0.2">
      <c r="A33" s="142" t="s">
        <v>30</v>
      </c>
      <c r="B33" s="50" t="s">
        <v>31</v>
      </c>
      <c r="C33" s="24" t="s">
        <v>126</v>
      </c>
      <c r="D33" s="54">
        <v>2946.4330629020596</v>
      </c>
      <c r="E33" s="54">
        <v>1723.2106565453164</v>
      </c>
      <c r="F33" s="54">
        <v>5.49192809558008E-5</v>
      </c>
      <c r="G33" s="26">
        <v>5.0931703299283981E-11</v>
      </c>
    </row>
    <row r="34" spans="1:7" ht="17" x14ac:dyDescent="0.2">
      <c r="A34" s="142" t="s">
        <v>140</v>
      </c>
      <c r="B34" s="50" t="s">
        <v>141</v>
      </c>
      <c r="C34" s="24" t="s">
        <v>142</v>
      </c>
      <c r="D34" s="26">
        <v>64.353136027141744</v>
      </c>
      <c r="E34" s="26">
        <v>57.323264799567973</v>
      </c>
      <c r="F34" s="26">
        <v>60.92274452938932</v>
      </c>
      <c r="G34" s="26">
        <v>53.440693165019461</v>
      </c>
    </row>
    <row r="35" spans="1:7" ht="42" x14ac:dyDescent="0.2">
      <c r="A35" s="142" t="s">
        <v>143</v>
      </c>
      <c r="B35" s="50" t="s">
        <v>144</v>
      </c>
      <c r="C35" s="24" t="s">
        <v>126</v>
      </c>
      <c r="D35" s="26">
        <v>27648.146800812243</v>
      </c>
      <c r="E35" s="26">
        <v>22845.711873343553</v>
      </c>
      <c r="F35" s="26">
        <v>24521.798361655288</v>
      </c>
      <c r="G35" s="26">
        <v>19891.433949181392</v>
      </c>
    </row>
    <row r="36" spans="1:7" ht="42" x14ac:dyDescent="0.2">
      <c r="A36" s="142" t="s">
        <v>145</v>
      </c>
      <c r="B36" s="50" t="s">
        <v>146</v>
      </c>
      <c r="C36" s="24" t="s">
        <v>142</v>
      </c>
      <c r="D36" s="26">
        <v>69.280928681004923</v>
      </c>
      <c r="E36" s="26">
        <v>59.313993890485641</v>
      </c>
      <c r="F36" s="26">
        <v>66.016950678202889</v>
      </c>
      <c r="G36" s="26">
        <v>55.268463710334075</v>
      </c>
    </row>
    <row r="37" spans="1:7" ht="42" x14ac:dyDescent="0.2">
      <c r="A37" s="142" t="s">
        <v>32</v>
      </c>
      <c r="B37" s="50" t="s">
        <v>147</v>
      </c>
      <c r="C37" s="24" t="s">
        <v>126</v>
      </c>
      <c r="D37" s="26">
        <v>94830.338648240708</v>
      </c>
      <c r="E37" s="26">
        <v>78633.338133702637</v>
      </c>
      <c r="F37" s="26">
        <v>12054.575235244909</v>
      </c>
      <c r="G37" s="26">
        <v>13635.601490476198</v>
      </c>
    </row>
    <row r="38" spans="1:7" ht="42" x14ac:dyDescent="0.2">
      <c r="A38" s="142" t="s">
        <v>32</v>
      </c>
      <c r="B38" s="23" t="s">
        <v>148</v>
      </c>
      <c r="C38" s="51" t="s">
        <v>126</v>
      </c>
      <c r="D38" s="26">
        <v>8393.7276229751678</v>
      </c>
      <c r="E38" s="26">
        <v>9016.3224089817722</v>
      </c>
      <c r="F38" s="26">
        <v>5049.8996387020707</v>
      </c>
      <c r="G38" s="26">
        <v>4292.0670200095201</v>
      </c>
    </row>
    <row r="39" spans="1:7" ht="42" x14ac:dyDescent="0.2">
      <c r="A39" s="142" t="s">
        <v>32</v>
      </c>
      <c r="B39" s="23" t="s">
        <v>149</v>
      </c>
      <c r="C39" s="49" t="s">
        <v>126</v>
      </c>
      <c r="D39" s="26">
        <v>4256.9446112026162</v>
      </c>
      <c r="E39" s="26">
        <v>6213.1547627906311</v>
      </c>
      <c r="F39" s="26">
        <v>3828.4907875434101</v>
      </c>
      <c r="G39" s="26">
        <v>5807.5239118587597</v>
      </c>
    </row>
    <row r="40" spans="1:7" ht="42" x14ac:dyDescent="0.2">
      <c r="A40" s="142" t="s">
        <v>32</v>
      </c>
      <c r="B40" s="23" t="s">
        <v>150</v>
      </c>
      <c r="C40" s="51" t="s">
        <v>126</v>
      </c>
      <c r="D40" s="26">
        <v>395.62732045755502</v>
      </c>
      <c r="E40" s="26">
        <v>271.72873424717397</v>
      </c>
      <c r="F40" s="26">
        <v>395.62732045755502</v>
      </c>
      <c r="G40" s="26">
        <v>271.72873424717397</v>
      </c>
    </row>
    <row r="41" spans="1:7" ht="42" x14ac:dyDescent="0.2">
      <c r="A41" s="142" t="s">
        <v>32</v>
      </c>
      <c r="B41" s="23" t="s">
        <v>151</v>
      </c>
      <c r="C41" s="51" t="s">
        <v>126</v>
      </c>
      <c r="D41" s="26">
        <v>5.7390071975546508</v>
      </c>
      <c r="E41" s="54">
        <v>7.0625704688497768</v>
      </c>
      <c r="F41" s="54">
        <v>0</v>
      </c>
      <c r="G41" s="54">
        <v>0</v>
      </c>
    </row>
    <row r="42" spans="1:7" ht="42" x14ac:dyDescent="0.2">
      <c r="A42" s="142" t="s">
        <v>32</v>
      </c>
      <c r="B42" s="23" t="s">
        <v>152</v>
      </c>
      <c r="C42" s="51" t="s">
        <v>126</v>
      </c>
      <c r="D42" s="54">
        <v>100.43059816489247</v>
      </c>
      <c r="E42" s="54">
        <v>67.917233483099224</v>
      </c>
      <c r="F42" s="54">
        <v>93.711733503550207</v>
      </c>
      <c r="G42" s="54">
        <v>61.1714125573763</v>
      </c>
    </row>
    <row r="43" spans="1:7" ht="42" x14ac:dyDescent="0.2">
      <c r="A43" s="142" t="s">
        <v>32</v>
      </c>
      <c r="B43" s="23" t="s">
        <v>153</v>
      </c>
      <c r="C43" s="51" t="s">
        <v>126</v>
      </c>
      <c r="D43" s="54">
        <v>642.92326817813841</v>
      </c>
      <c r="E43" s="54">
        <v>318.06367008351998</v>
      </c>
      <c r="F43" s="54">
        <v>482.62191571031099</v>
      </c>
      <c r="G43" s="54">
        <v>221.36487337863099</v>
      </c>
    </row>
    <row r="44" spans="1:7" ht="42" x14ac:dyDescent="0.2">
      <c r="A44" s="142" t="s">
        <v>32</v>
      </c>
      <c r="B44" s="23" t="s">
        <v>154</v>
      </c>
      <c r="C44" s="57" t="s">
        <v>126</v>
      </c>
      <c r="D44" s="54">
        <v>2798.4072200647774</v>
      </c>
      <c r="E44" s="54">
        <v>3673.1513882822278</v>
      </c>
      <c r="F44" s="54">
        <v>2204.2238393280099</v>
      </c>
      <c r="G44" s="54">
        <v>2981.7455384247382</v>
      </c>
    </row>
    <row r="45" spans="1:7" ht="42" x14ac:dyDescent="0.2">
      <c r="A45" s="142" t="s">
        <v>32</v>
      </c>
      <c r="B45" s="50" t="s">
        <v>155</v>
      </c>
      <c r="C45" s="24" t="s">
        <v>126</v>
      </c>
      <c r="D45" s="26">
        <v>78236.539000000004</v>
      </c>
      <c r="E45" s="26">
        <v>59065.937365365353</v>
      </c>
      <c r="F45" s="26">
        <v>0</v>
      </c>
      <c r="G45" s="26">
        <v>0</v>
      </c>
    </row>
    <row r="46" spans="1:7" ht="28" x14ac:dyDescent="0.2">
      <c r="A46" s="142" t="s">
        <v>156</v>
      </c>
      <c r="B46" s="50" t="s">
        <v>157</v>
      </c>
      <c r="C46" s="24" t="s">
        <v>158</v>
      </c>
      <c r="D46" s="58">
        <v>14.679618985795775</v>
      </c>
      <c r="E46" s="58">
        <v>12.688936281055774</v>
      </c>
      <c r="F46" s="58">
        <v>2.1358212677613233</v>
      </c>
      <c r="G46" s="58">
        <v>2.5065443916316541</v>
      </c>
    </row>
    <row r="47" spans="1:7" ht="42" x14ac:dyDescent="0.2">
      <c r="A47" s="142" t="s">
        <v>33</v>
      </c>
      <c r="B47" s="50" t="s">
        <v>159</v>
      </c>
      <c r="C47" s="24" t="s">
        <v>126</v>
      </c>
      <c r="D47" s="26">
        <v>122478.48544905295</v>
      </c>
      <c r="E47" s="26">
        <v>101479.05000704619</v>
      </c>
      <c r="F47" s="26">
        <v>36576.373596900201</v>
      </c>
      <c r="G47" s="26">
        <v>33527.035439657586</v>
      </c>
    </row>
    <row r="48" spans="1:7" ht="42" x14ac:dyDescent="0.2">
      <c r="A48" s="142" t="s">
        <v>32</v>
      </c>
      <c r="B48" s="50" t="s">
        <v>506</v>
      </c>
      <c r="C48" s="24" t="s">
        <v>126</v>
      </c>
      <c r="D48" s="26">
        <v>46439189</v>
      </c>
      <c r="E48" s="26">
        <v>36241398</v>
      </c>
      <c r="F48" s="26">
        <v>44971606</v>
      </c>
      <c r="G48" s="26">
        <v>35088930</v>
      </c>
    </row>
    <row r="49" spans="1:7" ht="42" x14ac:dyDescent="0.2">
      <c r="A49" s="142"/>
      <c r="B49" s="50" t="s">
        <v>160</v>
      </c>
      <c r="C49" s="24" t="s">
        <v>126</v>
      </c>
      <c r="D49" s="26">
        <v>100628.54317850675</v>
      </c>
      <c r="E49" s="26">
        <v>82039.190007046229</v>
      </c>
      <c r="F49" s="26">
        <v>14726.431326353999</v>
      </c>
      <c r="G49" s="26">
        <v>15108.315767342892</v>
      </c>
    </row>
    <row r="50" spans="1:7" x14ac:dyDescent="0.2">
      <c r="B50" s="100" t="s">
        <v>161</v>
      </c>
      <c r="C50" s="100"/>
      <c r="D50" s="100"/>
      <c r="E50" s="100"/>
      <c r="F50" s="100"/>
      <c r="G50" s="100"/>
    </row>
    <row r="51" spans="1:7" ht="28" x14ac:dyDescent="0.2">
      <c r="A51" s="142" t="s">
        <v>162</v>
      </c>
      <c r="B51" s="23" t="s">
        <v>163</v>
      </c>
      <c r="C51" s="51" t="s">
        <v>166</v>
      </c>
      <c r="D51" s="34" t="s">
        <v>12</v>
      </c>
      <c r="E51" s="34" t="s">
        <v>12</v>
      </c>
      <c r="F51" s="34" t="s">
        <v>12</v>
      </c>
      <c r="G51" s="34" t="s">
        <v>12</v>
      </c>
    </row>
    <row r="52" spans="1:7" x14ac:dyDescent="0.2">
      <c r="A52" s="142" t="s">
        <v>164</v>
      </c>
      <c r="B52" s="23" t="s">
        <v>165</v>
      </c>
      <c r="C52" s="49" t="s">
        <v>166</v>
      </c>
      <c r="D52" s="59">
        <v>5.1884753287347314</v>
      </c>
      <c r="E52" s="59">
        <v>4.092233217176501</v>
      </c>
      <c r="F52" s="59">
        <v>4.7858361117563604</v>
      </c>
      <c r="G52" s="59">
        <v>3.7188174559522791</v>
      </c>
    </row>
    <row r="53" spans="1:7" x14ac:dyDescent="0.2">
      <c r="A53" s="142" t="s">
        <v>164</v>
      </c>
      <c r="B53" s="23" t="s">
        <v>167</v>
      </c>
      <c r="C53" s="51" t="s">
        <v>166</v>
      </c>
      <c r="D53" s="60">
        <v>0.14316161958969056</v>
      </c>
      <c r="E53" s="60">
        <v>9.2962494133059376E-2</v>
      </c>
      <c r="F53" s="60">
        <v>0.14203680445708325</v>
      </c>
      <c r="G53" s="60">
        <v>9.1963396848641896E-2</v>
      </c>
    </row>
    <row r="54" spans="1:7" x14ac:dyDescent="0.2">
      <c r="A54" s="142" t="s">
        <v>164</v>
      </c>
      <c r="B54" s="23" t="s">
        <v>168</v>
      </c>
      <c r="C54" s="49" t="s">
        <v>166</v>
      </c>
      <c r="D54" s="59">
        <v>2.8266588524734462</v>
      </c>
      <c r="E54" s="59">
        <v>2.8502489633984212</v>
      </c>
      <c r="F54" s="59">
        <v>2.5763355098718059</v>
      </c>
      <c r="G54" s="59">
        <v>2.5931946823229479</v>
      </c>
    </row>
    <row r="55" spans="1:7" x14ac:dyDescent="0.2">
      <c r="A55" s="142" t="s">
        <v>164</v>
      </c>
      <c r="B55" s="23" t="s">
        <v>169</v>
      </c>
      <c r="C55" s="51" t="s">
        <v>166</v>
      </c>
      <c r="D55" s="60">
        <v>0.15206448345027079</v>
      </c>
      <c r="E55" s="60">
        <v>8.7948201005346088E-2</v>
      </c>
      <c r="F55" s="60">
        <v>0.13839898905672379</v>
      </c>
      <c r="G55" s="60">
        <v>7.6300547216407819E-2</v>
      </c>
    </row>
    <row r="56" spans="1:7" x14ac:dyDescent="0.2">
      <c r="A56" s="142" t="s">
        <v>170</v>
      </c>
      <c r="B56" s="23" t="s">
        <v>171</v>
      </c>
      <c r="C56" s="49" t="s">
        <v>166</v>
      </c>
      <c r="D56" s="61" t="s">
        <v>12</v>
      </c>
      <c r="E56" s="61" t="s">
        <v>12</v>
      </c>
      <c r="F56" s="61" t="s">
        <v>12</v>
      </c>
      <c r="G56" s="61" t="s">
        <v>12</v>
      </c>
    </row>
    <row r="57" spans="1:7" x14ac:dyDescent="0.2">
      <c r="B57" s="100" t="s">
        <v>172</v>
      </c>
      <c r="C57" s="102"/>
      <c r="D57" s="102"/>
      <c r="E57" s="102"/>
      <c r="F57" s="102"/>
      <c r="G57" s="102"/>
    </row>
    <row r="58" spans="1:7" ht="28" x14ac:dyDescent="0.2">
      <c r="A58" s="142" t="s">
        <v>173</v>
      </c>
      <c r="B58" s="23" t="s">
        <v>174</v>
      </c>
      <c r="C58" s="57" t="s">
        <v>175</v>
      </c>
      <c r="D58" s="26">
        <v>47409.315944043607</v>
      </c>
      <c r="E58" s="54">
        <v>44125.596984076619</v>
      </c>
      <c r="F58" s="26">
        <v>39797.756862734197</v>
      </c>
      <c r="G58" s="54">
        <v>37746.899628782448</v>
      </c>
    </row>
    <row r="59" spans="1:7" x14ac:dyDescent="0.2">
      <c r="B59" s="100" t="s">
        <v>176</v>
      </c>
      <c r="C59" s="102"/>
      <c r="D59" s="102"/>
      <c r="E59" s="102"/>
      <c r="F59" s="102"/>
      <c r="G59" s="102"/>
    </row>
    <row r="60" spans="1:7" x14ac:dyDescent="0.2">
      <c r="A60" s="142" t="s">
        <v>51</v>
      </c>
      <c r="B60" s="23" t="s">
        <v>177</v>
      </c>
      <c r="C60" s="24" t="s">
        <v>49</v>
      </c>
      <c r="D60" s="25">
        <v>247.79218750000001</v>
      </c>
      <c r="E60" s="25">
        <v>243.09411449999993</v>
      </c>
      <c r="F60" s="25">
        <v>193.3371875</v>
      </c>
      <c r="G60" s="25">
        <v>178.42609375000001</v>
      </c>
    </row>
    <row r="61" spans="1:7" x14ac:dyDescent="0.2">
      <c r="A61" s="142" t="s">
        <v>51</v>
      </c>
      <c r="B61" s="23" t="s">
        <v>178</v>
      </c>
      <c r="C61" s="24" t="s">
        <v>49</v>
      </c>
      <c r="D61" s="25">
        <v>102.79</v>
      </c>
      <c r="E61" s="25">
        <v>106.349</v>
      </c>
      <c r="F61" s="25">
        <v>102.79</v>
      </c>
      <c r="G61" s="25">
        <v>106.349</v>
      </c>
    </row>
    <row r="62" spans="1:7" x14ac:dyDescent="0.2">
      <c r="A62" s="142" t="s">
        <v>51</v>
      </c>
      <c r="B62" s="23" t="s">
        <v>179</v>
      </c>
      <c r="C62" s="24" t="s">
        <v>49</v>
      </c>
      <c r="D62" s="25">
        <v>35.546930000000003</v>
      </c>
      <c r="E62" s="25">
        <v>15.994540000000001</v>
      </c>
      <c r="F62" s="25">
        <v>35.546930000000003</v>
      </c>
      <c r="G62" s="25">
        <v>15.994540000000001</v>
      </c>
    </row>
    <row r="63" spans="1:7" x14ac:dyDescent="0.2">
      <c r="A63" s="142" t="s">
        <v>51</v>
      </c>
      <c r="B63" s="23" t="s">
        <v>180</v>
      </c>
      <c r="C63" s="24" t="s">
        <v>49</v>
      </c>
      <c r="D63" s="25">
        <v>25.999012000000004</v>
      </c>
      <c r="E63" s="25">
        <v>23.791217</v>
      </c>
      <c r="F63" s="25">
        <v>25.999012000000004</v>
      </c>
      <c r="G63" s="25">
        <v>23.791217</v>
      </c>
    </row>
    <row r="64" spans="1:7" x14ac:dyDescent="0.2">
      <c r="A64" s="142" t="s">
        <v>51</v>
      </c>
      <c r="B64" s="23" t="s">
        <v>182</v>
      </c>
      <c r="C64" s="24" t="s">
        <v>49</v>
      </c>
      <c r="D64" s="25">
        <v>412.12812950000006</v>
      </c>
      <c r="E64" s="25">
        <v>389.66802074999998</v>
      </c>
      <c r="F64" s="25">
        <v>357.67312950000002</v>
      </c>
      <c r="G64" s="25">
        <v>325</v>
      </c>
    </row>
    <row r="65" spans="1:7" x14ac:dyDescent="0.2">
      <c r="A65" s="142" t="s">
        <v>183</v>
      </c>
      <c r="B65" s="23" t="s">
        <v>52</v>
      </c>
      <c r="C65" s="51" t="s">
        <v>49</v>
      </c>
      <c r="D65" s="25">
        <v>1066</v>
      </c>
      <c r="E65" s="25">
        <v>1015</v>
      </c>
      <c r="F65" s="25">
        <v>803.05799999999999</v>
      </c>
      <c r="G65" s="30">
        <v>449</v>
      </c>
    </row>
    <row r="66" spans="1:7" x14ac:dyDescent="0.2">
      <c r="A66" s="141"/>
      <c r="B66" s="23" t="s">
        <v>184</v>
      </c>
      <c r="C66" s="51" t="s">
        <v>54</v>
      </c>
      <c r="D66" s="25">
        <v>0</v>
      </c>
      <c r="E66" s="25">
        <v>0</v>
      </c>
      <c r="F66" s="25" t="s">
        <v>185</v>
      </c>
      <c r="G66" s="25" t="s">
        <v>185</v>
      </c>
    </row>
    <row r="67" spans="1:7" x14ac:dyDescent="0.2">
      <c r="A67" s="142" t="s">
        <v>51</v>
      </c>
      <c r="B67" s="50" t="s">
        <v>48</v>
      </c>
      <c r="C67" s="24" t="s">
        <v>49</v>
      </c>
      <c r="D67" s="26">
        <v>1093.25</v>
      </c>
      <c r="E67" s="26">
        <v>1041.8979999999999</v>
      </c>
      <c r="F67" s="26">
        <v>829.15800000000002</v>
      </c>
      <c r="G67" s="26">
        <v>475.38</v>
      </c>
    </row>
    <row r="68" spans="1:7" ht="28" x14ac:dyDescent="0.2">
      <c r="A68" s="141"/>
      <c r="B68" s="23" t="s">
        <v>187</v>
      </c>
      <c r="C68" s="51" t="s">
        <v>54</v>
      </c>
      <c r="D68" s="25">
        <v>56</v>
      </c>
      <c r="E68" s="25">
        <v>56.467979969557256</v>
      </c>
      <c r="F68" s="25">
        <v>56</v>
      </c>
      <c r="G68" s="25">
        <v>58.069932938099576</v>
      </c>
    </row>
    <row r="69" spans="1:7" ht="28" x14ac:dyDescent="0.2">
      <c r="A69" s="142" t="s">
        <v>188</v>
      </c>
      <c r="B69" s="63" t="s">
        <v>189</v>
      </c>
      <c r="C69" s="24" t="s">
        <v>49</v>
      </c>
      <c r="D69" s="25">
        <v>27.249999999999996</v>
      </c>
      <c r="E69" s="25">
        <v>26.898</v>
      </c>
      <c r="F69" s="25">
        <v>26.099999999999998</v>
      </c>
      <c r="G69" s="25">
        <v>26.380000000000003</v>
      </c>
    </row>
    <row r="70" spans="1:7" x14ac:dyDescent="0.2">
      <c r="A70" s="142" t="s">
        <v>188</v>
      </c>
      <c r="B70" s="63" t="s">
        <v>191</v>
      </c>
      <c r="C70" s="24" t="s">
        <v>49</v>
      </c>
      <c r="D70" s="25">
        <v>2.9</v>
      </c>
      <c r="E70" s="25">
        <v>2.1620000000000004</v>
      </c>
      <c r="F70" s="25">
        <v>2.4</v>
      </c>
      <c r="G70" s="25">
        <v>1.675</v>
      </c>
    </row>
    <row r="71" spans="1:7" x14ac:dyDescent="0.2">
      <c r="A71" s="142" t="s">
        <v>188</v>
      </c>
      <c r="B71" s="63" t="s">
        <v>192</v>
      </c>
      <c r="C71" s="24" t="s">
        <v>49</v>
      </c>
      <c r="D71" s="25">
        <v>16.930999999999997</v>
      </c>
      <c r="E71" s="25">
        <v>13.436</v>
      </c>
      <c r="F71" s="25">
        <v>16.280999999999999</v>
      </c>
      <c r="G71" s="25">
        <v>13.436</v>
      </c>
    </row>
    <row r="72" spans="1:7" x14ac:dyDescent="0.2">
      <c r="A72" s="142" t="s">
        <v>188</v>
      </c>
      <c r="B72" s="63" t="s">
        <v>193</v>
      </c>
      <c r="C72" s="24" t="s">
        <v>49</v>
      </c>
      <c r="D72" s="25">
        <v>5.7130000000000001</v>
      </c>
      <c r="E72" s="25">
        <v>10.119999999999999</v>
      </c>
      <c r="F72" s="25">
        <v>5.7130000000000001</v>
      </c>
      <c r="G72" s="25">
        <v>10.119999999999999</v>
      </c>
    </row>
    <row r="73" spans="1:7" s="29" customFormat="1" x14ac:dyDescent="0.2">
      <c r="A73" s="142" t="s">
        <v>188</v>
      </c>
      <c r="B73" s="63" t="s">
        <v>194</v>
      </c>
      <c r="C73" s="24" t="s">
        <v>49</v>
      </c>
      <c r="D73" s="25">
        <v>1.706</v>
      </c>
      <c r="E73" s="25">
        <v>1.18</v>
      </c>
      <c r="F73" s="25">
        <v>1.706</v>
      </c>
      <c r="G73" s="25">
        <v>1.149</v>
      </c>
    </row>
    <row r="74" spans="1:7" s="29" customFormat="1" x14ac:dyDescent="0.2">
      <c r="A74" s="141"/>
      <c r="B74" s="230" t="s">
        <v>195</v>
      </c>
      <c r="C74" s="230"/>
      <c r="D74" s="230"/>
      <c r="E74" s="230"/>
      <c r="F74" s="230"/>
      <c r="G74" s="230"/>
    </row>
    <row r="75" spans="1:7" s="29" customFormat="1" ht="28" x14ac:dyDescent="0.2">
      <c r="A75" s="141"/>
      <c r="B75" s="50" t="s">
        <v>196</v>
      </c>
      <c r="C75" s="24" t="s">
        <v>19</v>
      </c>
      <c r="D75" s="26">
        <f>+D76+D78+D80</f>
        <v>39574</v>
      </c>
      <c r="E75" s="26">
        <f t="shared" ref="E75:G75" si="0">+E76+E78+E80</f>
        <v>43794</v>
      </c>
      <c r="F75" s="26">
        <f t="shared" si="0"/>
        <v>28208</v>
      </c>
      <c r="G75" s="26">
        <f t="shared" si="0"/>
        <v>27882</v>
      </c>
    </row>
    <row r="76" spans="1:7" s="29" customFormat="1" ht="42" x14ac:dyDescent="0.2">
      <c r="A76" s="141"/>
      <c r="B76" s="63" t="s">
        <v>509</v>
      </c>
      <c r="C76" s="24" t="s">
        <v>19</v>
      </c>
      <c r="D76" s="25">
        <v>23030</v>
      </c>
      <c r="E76" s="25">
        <v>26608</v>
      </c>
      <c r="F76" s="25">
        <v>13892</v>
      </c>
      <c r="G76" s="25">
        <v>13760</v>
      </c>
    </row>
    <row r="77" spans="1:7" s="29" customFormat="1" ht="28" x14ac:dyDescent="0.2">
      <c r="A77" s="141"/>
      <c r="B77" s="63" t="s">
        <v>197</v>
      </c>
      <c r="C77" s="24" t="s">
        <v>198</v>
      </c>
      <c r="D77" s="25">
        <v>5572628578</v>
      </c>
      <c r="E77" s="25">
        <v>5439269463</v>
      </c>
      <c r="F77" s="25">
        <v>4293702757</v>
      </c>
      <c r="G77" s="25">
        <v>3955411541</v>
      </c>
    </row>
    <row r="78" spans="1:7" s="29" customFormat="1" ht="42" x14ac:dyDescent="0.2">
      <c r="A78" s="141"/>
      <c r="B78" s="63" t="s">
        <v>510</v>
      </c>
      <c r="C78" s="24" t="s">
        <v>19</v>
      </c>
      <c r="D78" s="25">
        <v>15956</v>
      </c>
      <c r="E78" s="25">
        <v>16433</v>
      </c>
      <c r="F78" s="25">
        <v>13743</v>
      </c>
      <c r="G78" s="25">
        <v>13476</v>
      </c>
    </row>
    <row r="79" spans="1:7" s="29" customFormat="1" ht="28" x14ac:dyDescent="0.2">
      <c r="A79" s="141"/>
      <c r="B79" s="63" t="s">
        <v>199</v>
      </c>
      <c r="C79" s="24" t="s">
        <v>198</v>
      </c>
      <c r="D79" s="25">
        <v>13215694695</v>
      </c>
      <c r="E79" s="25">
        <v>13210695465</v>
      </c>
      <c r="F79" s="25">
        <v>12393499612</v>
      </c>
      <c r="G79" s="25">
        <v>12319886386</v>
      </c>
    </row>
    <row r="80" spans="1:7" s="29" customFormat="1" ht="42" x14ac:dyDescent="0.2">
      <c r="A80" s="141"/>
      <c r="B80" s="63" t="s">
        <v>511</v>
      </c>
      <c r="C80" s="24" t="s">
        <v>19</v>
      </c>
      <c r="D80" s="25">
        <v>588</v>
      </c>
      <c r="E80" s="25">
        <v>753</v>
      </c>
      <c r="F80" s="25">
        <v>573</v>
      </c>
      <c r="G80" s="25">
        <v>646</v>
      </c>
    </row>
    <row r="81" spans="1:7" s="29" customFormat="1" ht="28" x14ac:dyDescent="0.2">
      <c r="A81" s="141"/>
      <c r="B81" s="63" t="s">
        <v>200</v>
      </c>
      <c r="C81" s="24" t="s">
        <v>198</v>
      </c>
      <c r="D81" s="25">
        <v>1968701287</v>
      </c>
      <c r="E81" s="25">
        <v>1899218823</v>
      </c>
      <c r="F81" s="25">
        <v>1896285813</v>
      </c>
      <c r="G81" s="25">
        <v>1765132066</v>
      </c>
    </row>
    <row r="82" spans="1:7" s="29" customFormat="1" x14ac:dyDescent="0.2">
      <c r="A82" s="141"/>
    </row>
    <row r="83" spans="1:7" s="29" customFormat="1" x14ac:dyDescent="0.2">
      <c r="A83" s="141"/>
      <c r="B83" s="63"/>
      <c r="C83" s="24"/>
      <c r="D83" s="25"/>
      <c r="E83" s="25"/>
      <c r="F83" s="25"/>
      <c r="G83" s="25"/>
    </row>
    <row r="84" spans="1:7" s="29" customFormat="1" x14ac:dyDescent="0.2">
      <c r="A84" s="141"/>
      <c r="B84" s="63"/>
      <c r="C84" s="24"/>
      <c r="D84" s="25"/>
      <c r="E84" s="25"/>
      <c r="F84" s="25"/>
      <c r="G84" s="25"/>
    </row>
    <row r="85" spans="1:7" ht="42" customHeight="1" x14ac:dyDescent="0.2">
      <c r="A85" s="226" t="s">
        <v>529</v>
      </c>
      <c r="B85" s="226"/>
      <c r="C85" s="226"/>
      <c r="D85" s="226"/>
      <c r="E85" s="226"/>
      <c r="F85" s="226"/>
      <c r="G85" s="226"/>
    </row>
    <row r="86" spans="1:7" x14ac:dyDescent="0.2">
      <c r="A86" s="226" t="s">
        <v>520</v>
      </c>
      <c r="B86" s="226"/>
      <c r="C86" s="226"/>
      <c r="D86" s="226"/>
      <c r="E86" s="226"/>
      <c r="F86" s="226"/>
      <c r="G86" s="226"/>
    </row>
    <row r="87" spans="1:7" x14ac:dyDescent="0.2">
      <c r="A87" s="216" t="s">
        <v>523</v>
      </c>
      <c r="B87" s="216"/>
      <c r="C87" s="216"/>
      <c r="D87" s="216"/>
      <c r="E87" s="216"/>
      <c r="F87" s="216"/>
      <c r="G87" s="216"/>
    </row>
    <row r="88" spans="1:7" x14ac:dyDescent="0.2">
      <c r="A88" s="216" t="s">
        <v>521</v>
      </c>
      <c r="B88" s="216"/>
      <c r="C88" s="216"/>
      <c r="D88" s="216"/>
      <c r="E88" s="216"/>
      <c r="F88" s="216"/>
      <c r="G88" s="216"/>
    </row>
    <row r="89" spans="1:7" x14ac:dyDescent="0.2">
      <c r="A89" s="216" t="s">
        <v>522</v>
      </c>
      <c r="B89" s="216"/>
      <c r="C89" s="216"/>
      <c r="D89" s="216"/>
      <c r="E89" s="216"/>
      <c r="F89" s="216"/>
      <c r="G89" s="216"/>
    </row>
    <row r="90" spans="1:7" ht="31.25" customHeight="1" x14ac:dyDescent="0.2">
      <c r="A90" s="216" t="s">
        <v>513</v>
      </c>
      <c r="B90" s="216"/>
      <c r="C90" s="216"/>
      <c r="D90" s="216"/>
      <c r="E90" s="216"/>
      <c r="F90" s="216"/>
      <c r="G90" s="216"/>
    </row>
    <row r="91" spans="1:7" x14ac:dyDescent="0.2">
      <c r="A91" s="216" t="s">
        <v>559</v>
      </c>
      <c r="B91" s="216"/>
      <c r="C91" s="216"/>
      <c r="D91" s="216"/>
      <c r="E91" s="216"/>
      <c r="F91" s="216"/>
      <c r="G91" s="216"/>
    </row>
    <row r="92" spans="1:7" x14ac:dyDescent="0.2">
      <c r="A92" s="216" t="s">
        <v>514</v>
      </c>
      <c r="B92" s="216"/>
      <c r="C92" s="216"/>
      <c r="D92" s="216"/>
      <c r="E92" s="216"/>
      <c r="F92" s="216"/>
      <c r="G92" s="216"/>
    </row>
    <row r="93" spans="1:7" x14ac:dyDescent="0.2">
      <c r="A93" s="216" t="s">
        <v>512</v>
      </c>
      <c r="B93" s="216"/>
      <c r="C93" s="216"/>
      <c r="D93" s="216"/>
      <c r="E93" s="216"/>
      <c r="F93" s="216"/>
      <c r="G93" s="216"/>
    </row>
    <row r="94" spans="1:7" ht="72" customHeight="1" x14ac:dyDescent="0.2">
      <c r="A94" s="216" t="s">
        <v>524</v>
      </c>
      <c r="B94" s="216"/>
      <c r="C94" s="216"/>
      <c r="D94" s="216"/>
      <c r="E94" s="216"/>
      <c r="F94" s="216"/>
      <c r="G94" s="216"/>
    </row>
    <row r="95" spans="1:7" ht="123" customHeight="1" x14ac:dyDescent="0.2">
      <c r="A95" s="227" t="s">
        <v>515</v>
      </c>
      <c r="B95" s="227"/>
      <c r="C95" s="227"/>
      <c r="D95" s="227"/>
      <c r="E95" s="227"/>
      <c r="F95" s="227"/>
      <c r="G95" s="227"/>
    </row>
    <row r="96" spans="1:7" ht="31.25" customHeight="1" x14ac:dyDescent="0.2">
      <c r="A96" s="229" t="s">
        <v>528</v>
      </c>
      <c r="B96" s="229"/>
      <c r="C96" s="229"/>
      <c r="D96" s="229"/>
      <c r="E96" s="229"/>
      <c r="F96" s="229"/>
      <c r="G96" s="229"/>
    </row>
    <row r="97" spans="1:7" ht="42" customHeight="1" x14ac:dyDescent="0.2">
      <c r="A97" s="229" t="s">
        <v>516</v>
      </c>
      <c r="B97" s="229"/>
      <c r="C97" s="229"/>
      <c r="D97" s="229"/>
      <c r="E97" s="229"/>
      <c r="F97" s="229"/>
      <c r="G97" s="229"/>
    </row>
    <row r="98" spans="1:7" ht="134" customHeight="1" x14ac:dyDescent="0.2">
      <c r="A98" s="229" t="s">
        <v>527</v>
      </c>
      <c r="B98" s="229"/>
      <c r="C98" s="229"/>
      <c r="D98" s="229"/>
      <c r="E98" s="229"/>
      <c r="F98" s="229"/>
      <c r="G98" s="229"/>
    </row>
    <row r="99" spans="1:7" x14ac:dyDescent="0.2">
      <c r="A99" s="229" t="s">
        <v>560</v>
      </c>
      <c r="B99" s="229"/>
      <c r="C99" s="229"/>
      <c r="D99" s="229"/>
      <c r="E99" s="229"/>
      <c r="F99" s="229"/>
      <c r="G99" s="229"/>
    </row>
    <row r="100" spans="1:7" x14ac:dyDescent="0.2">
      <c r="A100" s="228" t="s">
        <v>517</v>
      </c>
      <c r="B100" s="228"/>
      <c r="C100" s="228"/>
      <c r="D100" s="228"/>
      <c r="E100" s="228"/>
      <c r="F100" s="228"/>
      <c r="G100" s="228"/>
    </row>
    <row r="101" spans="1:7" ht="83" customHeight="1" x14ac:dyDescent="0.2">
      <c r="A101" s="216" t="s">
        <v>518</v>
      </c>
      <c r="B101" s="216"/>
      <c r="C101" s="216"/>
      <c r="D101" s="216"/>
      <c r="E101" s="216"/>
      <c r="F101" s="216"/>
      <c r="G101" s="216"/>
    </row>
    <row r="102" spans="1:7" ht="139.25" customHeight="1" x14ac:dyDescent="0.2">
      <c r="A102" s="216" t="s">
        <v>556</v>
      </c>
      <c r="B102" s="216"/>
      <c r="C102" s="216"/>
      <c r="D102" s="216"/>
      <c r="E102" s="216"/>
      <c r="F102" s="216"/>
      <c r="G102" s="216"/>
    </row>
    <row r="103" spans="1:7" ht="34.25" customHeight="1" x14ac:dyDescent="0.2">
      <c r="A103" s="227" t="s">
        <v>519</v>
      </c>
      <c r="B103" s="227"/>
      <c r="C103" s="227"/>
      <c r="D103" s="227"/>
      <c r="E103" s="227"/>
      <c r="F103" s="227"/>
      <c r="G103" s="227"/>
    </row>
    <row r="104" spans="1:7" ht="43.25" customHeight="1" x14ac:dyDescent="0.2">
      <c r="A104" s="216" t="s">
        <v>530</v>
      </c>
      <c r="B104" s="216"/>
      <c r="C104" s="216"/>
      <c r="D104" s="216"/>
      <c r="E104" s="216"/>
      <c r="F104" s="216"/>
      <c r="G104" s="216"/>
    </row>
    <row r="105" spans="1:7" x14ac:dyDescent="0.2">
      <c r="A105" s="228" t="s">
        <v>181</v>
      </c>
      <c r="B105" s="228"/>
      <c r="C105" s="228"/>
      <c r="D105" s="228"/>
      <c r="E105" s="228"/>
      <c r="F105" s="228"/>
      <c r="G105" s="228"/>
    </row>
    <row r="106" spans="1:7" x14ac:dyDescent="0.2">
      <c r="A106" s="225" t="s">
        <v>525</v>
      </c>
      <c r="B106" s="225"/>
      <c r="C106" s="225"/>
      <c r="D106" s="225"/>
      <c r="E106" s="225"/>
      <c r="F106" s="225"/>
      <c r="G106" s="225"/>
    </row>
    <row r="107" spans="1:7" x14ac:dyDescent="0.2">
      <c r="A107" s="226" t="s">
        <v>526</v>
      </c>
      <c r="B107" s="226"/>
      <c r="C107" s="226"/>
      <c r="D107" s="226"/>
      <c r="E107" s="226"/>
      <c r="F107" s="226"/>
      <c r="G107" s="226"/>
    </row>
    <row r="108" spans="1:7" ht="31.25" customHeight="1" x14ac:dyDescent="0.2">
      <c r="A108" s="216" t="s">
        <v>186</v>
      </c>
      <c r="B108" s="216"/>
      <c r="C108" s="216"/>
      <c r="D108" s="216"/>
      <c r="E108" s="216"/>
      <c r="F108" s="216"/>
      <c r="G108" s="216"/>
    </row>
    <row r="109" spans="1:7" x14ac:dyDescent="0.2">
      <c r="A109" s="216" t="s">
        <v>190</v>
      </c>
      <c r="B109" s="216"/>
      <c r="C109" s="216"/>
      <c r="D109" s="216"/>
      <c r="E109" s="216"/>
      <c r="F109" s="216"/>
      <c r="G109" s="216"/>
    </row>
  </sheetData>
  <sheetProtection algorithmName="SHA-512" hashValue="yT4XXv58hRb38v3i2GF+sRCTPt4LWoyYMw/YLK4Nb6Z+3uh60XFkE019FwhNOA00hxH46vvW80R8jqP22mhtAA==" saltValue="4Wzk8AdngQ82VqPORUaXWQ==" spinCount="100000" sheet="1" objects="1" scenarios="1" selectLockedCells="1" selectUnlockedCells="1"/>
  <mergeCells count="27">
    <mergeCell ref="A93:G93"/>
    <mergeCell ref="A95:G95"/>
    <mergeCell ref="A94:G94"/>
    <mergeCell ref="A88:G88"/>
    <mergeCell ref="A89:G89"/>
    <mergeCell ref="A90:G90"/>
    <mergeCell ref="A91:G91"/>
    <mergeCell ref="A92:G92"/>
    <mergeCell ref="B74:G74"/>
    <mergeCell ref="A1:G1"/>
    <mergeCell ref="A85:G85"/>
    <mergeCell ref="A86:G86"/>
    <mergeCell ref="A87:G87"/>
    <mergeCell ref="A96:G96"/>
    <mergeCell ref="A97:G97"/>
    <mergeCell ref="A98:G98"/>
    <mergeCell ref="A99:G99"/>
    <mergeCell ref="A100:G100"/>
    <mergeCell ref="A106:G106"/>
    <mergeCell ref="A107:G107"/>
    <mergeCell ref="A108:G108"/>
    <mergeCell ref="A109:G109"/>
    <mergeCell ref="A101:G101"/>
    <mergeCell ref="A102:G102"/>
    <mergeCell ref="A103:G103"/>
    <mergeCell ref="A104:G104"/>
    <mergeCell ref="A105:G105"/>
  </mergeCells>
  <pageMargins left="0.70866141732283472" right="0.70866141732283472" top="0.74803149606299213" bottom="0.74803149606299213" header="0.31496062992125984" footer="0.31496062992125984"/>
  <pageSetup paperSize="9" scale="59" fitToHeight="0" orientation="portrait" r:id="rId1"/>
  <headerFooter>
    <oddFooter>&amp;RPage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ADE383-329F-4CEE-BC76-5A1BC315CFB9}">
  <sheetPr>
    <tabColor rgb="FF8B3D8A"/>
    <pageSetUpPr fitToPage="1"/>
  </sheetPr>
  <dimension ref="A1:G197"/>
  <sheetViews>
    <sheetView showGridLines="0" zoomScale="90" zoomScaleNormal="90" workbookViewId="0">
      <selection sqref="A1:G1"/>
    </sheetView>
  </sheetViews>
  <sheetFormatPr baseColWidth="10" defaultColWidth="8.6640625" defaultRowHeight="13" x14ac:dyDescent="0.2"/>
  <cols>
    <col min="1" max="1" width="20" style="139" customWidth="1"/>
    <col min="2" max="2" width="42.33203125" style="6" customWidth="1"/>
    <col min="3" max="3" width="14.5" style="98" customWidth="1"/>
    <col min="4" max="5" width="20.6640625" style="5" customWidth="1"/>
    <col min="6" max="7" width="15.6640625" style="5" customWidth="1"/>
    <col min="8" max="16384" width="8.6640625" style="5"/>
  </cols>
  <sheetData>
    <row r="1" spans="1:7" customFormat="1" ht="19.25" customHeight="1" x14ac:dyDescent="0.2">
      <c r="A1" s="237" t="s">
        <v>538</v>
      </c>
      <c r="B1" s="237"/>
      <c r="C1" s="237"/>
      <c r="D1" s="237"/>
      <c r="E1" s="237"/>
      <c r="F1" s="237"/>
      <c r="G1" s="237"/>
    </row>
    <row r="2" spans="1:7" ht="28.25" customHeight="1" x14ac:dyDescent="0.2">
      <c r="A2" s="136" t="s">
        <v>1</v>
      </c>
      <c r="B2" s="39" t="s">
        <v>2</v>
      </c>
      <c r="C2" s="39" t="s">
        <v>3</v>
      </c>
      <c r="D2" s="46" t="s">
        <v>4</v>
      </c>
      <c r="E2" s="46" t="s">
        <v>5</v>
      </c>
      <c r="F2" s="40" t="s">
        <v>6</v>
      </c>
      <c r="G2" s="40" t="s">
        <v>7</v>
      </c>
    </row>
    <row r="3" spans="1:7" ht="16.25" customHeight="1" x14ac:dyDescent="0.2">
      <c r="B3" s="233" t="s">
        <v>537</v>
      </c>
      <c r="C3" s="233"/>
      <c r="D3" s="233"/>
      <c r="E3" s="233"/>
      <c r="F3" s="233"/>
      <c r="G3" s="233"/>
    </row>
    <row r="4" spans="1:7" ht="28" x14ac:dyDescent="0.2">
      <c r="A4" s="143" t="s">
        <v>201</v>
      </c>
      <c r="B4" s="66" t="s">
        <v>202</v>
      </c>
      <c r="C4" s="103" t="s">
        <v>19</v>
      </c>
      <c r="D4" s="67">
        <v>8510</v>
      </c>
      <c r="E4" s="67">
        <v>8357</v>
      </c>
      <c r="F4" s="67">
        <v>5644</v>
      </c>
      <c r="G4" s="67">
        <v>5440</v>
      </c>
    </row>
    <row r="5" spans="1:7" ht="14" x14ac:dyDescent="0.2">
      <c r="A5" s="143" t="s">
        <v>201</v>
      </c>
      <c r="B5" s="68" t="s">
        <v>203</v>
      </c>
      <c r="C5" s="103" t="s">
        <v>19</v>
      </c>
      <c r="D5" s="67">
        <v>3262</v>
      </c>
      <c r="E5" s="67">
        <v>3195</v>
      </c>
      <c r="F5" s="67">
        <v>2465</v>
      </c>
      <c r="G5" s="67">
        <v>2369</v>
      </c>
    </row>
    <row r="6" spans="1:7" ht="14" x14ac:dyDescent="0.2">
      <c r="A6" s="143" t="s">
        <v>201</v>
      </c>
      <c r="B6" s="68" t="s">
        <v>204</v>
      </c>
      <c r="C6" s="103" t="s">
        <v>19</v>
      </c>
      <c r="D6" s="67">
        <v>5248</v>
      </c>
      <c r="E6" s="67">
        <v>5162</v>
      </c>
      <c r="F6" s="67">
        <v>3179</v>
      </c>
      <c r="G6" s="67">
        <v>3071</v>
      </c>
    </row>
    <row r="7" spans="1:7" ht="14" x14ac:dyDescent="0.2">
      <c r="A7" s="143" t="s">
        <v>205</v>
      </c>
      <c r="B7" s="68" t="s">
        <v>204</v>
      </c>
      <c r="C7" s="103" t="s">
        <v>54</v>
      </c>
      <c r="D7" s="69">
        <f t="shared" ref="D7" si="0">+D6/D4*100</f>
        <v>61.668625146886015</v>
      </c>
      <c r="E7" s="69">
        <f>+E6/E4*100</f>
        <v>61.768577240636588</v>
      </c>
      <c r="F7" s="69">
        <f>+F6/F4*100</f>
        <v>56.325301204819276</v>
      </c>
      <c r="G7" s="69">
        <f>+G6/G4*100</f>
        <v>56.452205882352949</v>
      </c>
    </row>
    <row r="8" spans="1:7" ht="28" x14ac:dyDescent="0.2">
      <c r="A8" s="143" t="s">
        <v>201</v>
      </c>
      <c r="B8" s="31" t="s">
        <v>206</v>
      </c>
      <c r="C8" s="103" t="s">
        <v>19</v>
      </c>
      <c r="D8" s="70">
        <v>8344</v>
      </c>
      <c r="E8" s="70">
        <v>8162</v>
      </c>
      <c r="F8" s="70">
        <v>5601</v>
      </c>
      <c r="G8" s="70">
        <v>5362</v>
      </c>
    </row>
    <row r="9" spans="1:7" ht="14" x14ac:dyDescent="0.2">
      <c r="A9" s="143" t="s">
        <v>201</v>
      </c>
      <c r="B9" s="68" t="s">
        <v>203</v>
      </c>
      <c r="C9" s="103" t="s">
        <v>19</v>
      </c>
      <c r="D9" s="67">
        <v>3220</v>
      </c>
      <c r="E9" s="67">
        <v>3135</v>
      </c>
      <c r="F9" s="67">
        <v>2447</v>
      </c>
      <c r="G9" s="67">
        <v>2330</v>
      </c>
    </row>
    <row r="10" spans="1:7" ht="14" x14ac:dyDescent="0.2">
      <c r="A10" s="143" t="s">
        <v>201</v>
      </c>
      <c r="B10" s="68" t="s">
        <v>204</v>
      </c>
      <c r="C10" s="103" t="s">
        <v>19</v>
      </c>
      <c r="D10" s="67">
        <v>5124</v>
      </c>
      <c r="E10" s="67">
        <v>5027</v>
      </c>
      <c r="F10" s="67">
        <v>3154</v>
      </c>
      <c r="G10" s="67">
        <v>3032</v>
      </c>
    </row>
    <row r="11" spans="1:7" ht="28" x14ac:dyDescent="0.2">
      <c r="A11" s="143" t="s">
        <v>201</v>
      </c>
      <c r="B11" s="71" t="s">
        <v>207</v>
      </c>
      <c r="C11" s="103" t="s">
        <v>19</v>
      </c>
      <c r="D11" s="72">
        <v>2</v>
      </c>
      <c r="E11" s="11">
        <v>0</v>
      </c>
      <c r="F11" s="72">
        <v>0</v>
      </c>
      <c r="G11" s="11">
        <v>0</v>
      </c>
    </row>
    <row r="12" spans="1:7" ht="14" x14ac:dyDescent="0.2">
      <c r="A12" s="143" t="s">
        <v>201</v>
      </c>
      <c r="B12" s="68" t="s">
        <v>203</v>
      </c>
      <c r="C12" s="103" t="s">
        <v>19</v>
      </c>
      <c r="D12" s="72">
        <v>1</v>
      </c>
      <c r="E12" s="11">
        <v>0</v>
      </c>
      <c r="F12" s="72">
        <v>0</v>
      </c>
      <c r="G12" s="11">
        <v>0</v>
      </c>
    </row>
    <row r="13" spans="1:7" ht="14" x14ac:dyDescent="0.2">
      <c r="A13" s="143" t="s">
        <v>201</v>
      </c>
      <c r="B13" s="68" t="s">
        <v>204</v>
      </c>
      <c r="C13" s="103" t="s">
        <v>19</v>
      </c>
      <c r="D13" s="72">
        <v>1</v>
      </c>
      <c r="E13" s="11">
        <v>0</v>
      </c>
      <c r="F13" s="72">
        <v>0</v>
      </c>
      <c r="G13" s="11">
        <v>0</v>
      </c>
    </row>
    <row r="14" spans="1:7" ht="14" x14ac:dyDescent="0.2">
      <c r="A14" s="143" t="s">
        <v>201</v>
      </c>
      <c r="B14" s="71" t="s">
        <v>208</v>
      </c>
      <c r="C14" s="103" t="s">
        <v>19</v>
      </c>
      <c r="D14" s="72">
        <v>163</v>
      </c>
      <c r="E14" s="11">
        <v>191</v>
      </c>
      <c r="F14" s="72">
        <v>43</v>
      </c>
      <c r="G14" s="11">
        <v>78</v>
      </c>
    </row>
    <row r="15" spans="1:7" ht="14" x14ac:dyDescent="0.2">
      <c r="A15" s="143" t="s">
        <v>201</v>
      </c>
      <c r="B15" s="68" t="s">
        <v>203</v>
      </c>
      <c r="C15" s="103" t="s">
        <v>19</v>
      </c>
      <c r="D15" s="72">
        <v>41</v>
      </c>
      <c r="E15" s="11">
        <v>59</v>
      </c>
      <c r="F15" s="72">
        <v>18</v>
      </c>
      <c r="G15" s="11">
        <v>39</v>
      </c>
    </row>
    <row r="16" spans="1:7" ht="14" x14ac:dyDescent="0.2">
      <c r="A16" s="143" t="s">
        <v>201</v>
      </c>
      <c r="B16" s="68" t="s">
        <v>204</v>
      </c>
      <c r="C16" s="103" t="s">
        <v>19</v>
      </c>
      <c r="D16" s="72">
        <v>122</v>
      </c>
      <c r="E16" s="11">
        <v>132</v>
      </c>
      <c r="F16" s="72">
        <v>25</v>
      </c>
      <c r="G16" s="11">
        <v>39</v>
      </c>
    </row>
    <row r="17" spans="1:7" ht="14" x14ac:dyDescent="0.2">
      <c r="A17" s="143" t="s">
        <v>201</v>
      </c>
      <c r="B17" s="71" t="s">
        <v>209</v>
      </c>
      <c r="C17" s="103" t="s">
        <v>19</v>
      </c>
      <c r="D17" s="72">
        <v>1</v>
      </c>
      <c r="E17" s="11">
        <v>4</v>
      </c>
      <c r="F17" s="72">
        <v>0</v>
      </c>
      <c r="G17" s="11">
        <v>0</v>
      </c>
    </row>
    <row r="18" spans="1:7" ht="14" x14ac:dyDescent="0.2">
      <c r="A18" s="143" t="s">
        <v>201</v>
      </c>
      <c r="B18" s="68" t="s">
        <v>203</v>
      </c>
      <c r="C18" s="103" t="s">
        <v>19</v>
      </c>
      <c r="D18" s="72">
        <v>0</v>
      </c>
      <c r="E18" s="11">
        <v>1</v>
      </c>
      <c r="F18" s="72">
        <v>0</v>
      </c>
      <c r="G18" s="11">
        <v>0</v>
      </c>
    </row>
    <row r="19" spans="1:7" ht="14" x14ac:dyDescent="0.2">
      <c r="A19" s="143" t="s">
        <v>201</v>
      </c>
      <c r="B19" s="68" t="s">
        <v>204</v>
      </c>
      <c r="C19" s="103" t="s">
        <v>19</v>
      </c>
      <c r="D19" s="72">
        <v>1</v>
      </c>
      <c r="E19" s="11">
        <v>3</v>
      </c>
      <c r="F19" s="72">
        <v>0</v>
      </c>
      <c r="G19" s="11">
        <v>0</v>
      </c>
    </row>
    <row r="20" spans="1:7" ht="14" x14ac:dyDescent="0.2">
      <c r="A20" s="144"/>
      <c r="B20" s="66" t="s">
        <v>210</v>
      </c>
      <c r="C20" s="103" t="s">
        <v>19</v>
      </c>
      <c r="D20" s="67">
        <v>280</v>
      </c>
      <c r="E20" s="67">
        <v>329</v>
      </c>
      <c r="F20" s="67">
        <v>36</v>
      </c>
      <c r="G20" s="67">
        <v>65</v>
      </c>
    </row>
    <row r="21" spans="1:7" ht="14" x14ac:dyDescent="0.2">
      <c r="A21" s="144"/>
      <c r="B21" s="31" t="s">
        <v>211</v>
      </c>
      <c r="C21" s="103" t="s">
        <v>19</v>
      </c>
      <c r="D21" s="67">
        <v>2885</v>
      </c>
      <c r="E21" s="67">
        <v>2823</v>
      </c>
      <c r="F21" s="67">
        <v>1769</v>
      </c>
      <c r="G21" s="67">
        <v>1634</v>
      </c>
    </row>
    <row r="22" spans="1:7" ht="14" x14ac:dyDescent="0.2">
      <c r="A22" s="144"/>
      <c r="B22" s="31" t="s">
        <v>212</v>
      </c>
      <c r="C22" s="103" t="s">
        <v>19</v>
      </c>
      <c r="D22" s="67">
        <v>3531</v>
      </c>
      <c r="E22" s="67">
        <v>3389</v>
      </c>
      <c r="F22" s="67">
        <v>2532</v>
      </c>
      <c r="G22" s="67">
        <v>2428</v>
      </c>
    </row>
    <row r="23" spans="1:7" ht="14" x14ac:dyDescent="0.2">
      <c r="A23" s="144"/>
      <c r="B23" s="31" t="s">
        <v>213</v>
      </c>
      <c r="C23" s="103" t="s">
        <v>19</v>
      </c>
      <c r="D23" s="67">
        <v>1814</v>
      </c>
      <c r="E23" s="67">
        <v>1816</v>
      </c>
      <c r="F23" s="67">
        <v>1307</v>
      </c>
      <c r="G23" s="67">
        <v>1313</v>
      </c>
    </row>
    <row r="24" spans="1:7" ht="28" x14ac:dyDescent="0.2">
      <c r="A24" s="144"/>
      <c r="B24" s="31" t="s">
        <v>214</v>
      </c>
      <c r="C24" s="103" t="s">
        <v>19</v>
      </c>
      <c r="D24" s="67">
        <v>867</v>
      </c>
      <c r="E24" s="67">
        <v>872</v>
      </c>
      <c r="F24" s="67">
        <v>571</v>
      </c>
      <c r="G24" s="67">
        <v>598</v>
      </c>
    </row>
    <row r="25" spans="1:7" ht="14" x14ac:dyDescent="0.2">
      <c r="B25" s="68" t="s">
        <v>203</v>
      </c>
      <c r="C25" s="103" t="s">
        <v>19</v>
      </c>
      <c r="D25" s="67">
        <v>521</v>
      </c>
      <c r="E25" s="67">
        <v>532</v>
      </c>
      <c r="F25" s="67">
        <v>356</v>
      </c>
      <c r="G25" s="67">
        <v>385</v>
      </c>
    </row>
    <row r="26" spans="1:7" ht="14" x14ac:dyDescent="0.2">
      <c r="B26" s="68" t="s">
        <v>203</v>
      </c>
      <c r="C26" s="103" t="s">
        <v>54</v>
      </c>
      <c r="D26" s="73">
        <f t="shared" ref="D26" si="1">+D25/D24*100</f>
        <v>60.092272202998842</v>
      </c>
      <c r="E26" s="12">
        <f>+E25/E24*100</f>
        <v>61.009174311926607</v>
      </c>
      <c r="F26" s="12">
        <f>+F25/F24*100</f>
        <v>62.34676007005254</v>
      </c>
      <c r="G26" s="12">
        <f>+G25/G24*100</f>
        <v>64.381270903010034</v>
      </c>
    </row>
    <row r="27" spans="1:7" ht="14" x14ac:dyDescent="0.2">
      <c r="B27" s="68" t="s">
        <v>204</v>
      </c>
      <c r="C27" s="103" t="s">
        <v>19</v>
      </c>
      <c r="D27" s="67">
        <v>345</v>
      </c>
      <c r="E27" s="67">
        <v>340</v>
      </c>
      <c r="F27" s="67">
        <v>215</v>
      </c>
      <c r="G27" s="67">
        <v>213</v>
      </c>
    </row>
    <row r="28" spans="1:7" ht="14" x14ac:dyDescent="0.2">
      <c r="A28" s="143" t="s">
        <v>215</v>
      </c>
      <c r="B28" s="68" t="s">
        <v>204</v>
      </c>
      <c r="C28" s="103" t="s">
        <v>54</v>
      </c>
      <c r="D28" s="12">
        <f t="shared" ref="D28:E28" si="2">+D27/D24*100</f>
        <v>39.792387543252595</v>
      </c>
      <c r="E28" s="12">
        <f t="shared" si="2"/>
        <v>38.990825688073393</v>
      </c>
      <c r="F28" s="12">
        <f>+F27/F24*100</f>
        <v>37.65323992994746</v>
      </c>
      <c r="G28" s="12">
        <f>+G27/G24*100</f>
        <v>35.618729096989966</v>
      </c>
    </row>
    <row r="29" spans="1:7" ht="28" x14ac:dyDescent="0.2">
      <c r="B29" s="31" t="s">
        <v>216</v>
      </c>
      <c r="C29" s="103" t="s">
        <v>19</v>
      </c>
      <c r="D29" s="67">
        <v>7640</v>
      </c>
      <c r="E29" s="67">
        <v>7184</v>
      </c>
      <c r="F29" s="67">
        <v>5073</v>
      </c>
      <c r="G29" s="67">
        <v>4842</v>
      </c>
    </row>
    <row r="30" spans="1:7" ht="14" x14ac:dyDescent="0.2">
      <c r="B30" s="68" t="s">
        <v>203</v>
      </c>
      <c r="C30" s="103" t="s">
        <v>19</v>
      </c>
      <c r="D30" s="13">
        <v>2742</v>
      </c>
      <c r="E30" s="67">
        <v>2519</v>
      </c>
      <c r="F30" s="67">
        <v>2109</v>
      </c>
      <c r="G30" s="67">
        <v>1985</v>
      </c>
    </row>
    <row r="31" spans="1:7" ht="14" x14ac:dyDescent="0.2">
      <c r="B31" s="68" t="s">
        <v>203</v>
      </c>
      <c r="C31" s="103" t="s">
        <v>54</v>
      </c>
      <c r="D31" s="12">
        <f>(+D30/D29)*(100)</f>
        <v>35.890052356020938</v>
      </c>
      <c r="E31" s="12">
        <f>(+E30/E29)*(100)</f>
        <v>35.064031180400889</v>
      </c>
      <c r="F31" s="12">
        <f>(+F30/F29)*(100)</f>
        <v>41.573033707865171</v>
      </c>
      <c r="G31" s="12">
        <f>(+G30/G29)*(100)</f>
        <v>40.995456422965717</v>
      </c>
    </row>
    <row r="32" spans="1:7" ht="14" x14ac:dyDescent="0.2">
      <c r="B32" s="68" t="s">
        <v>204</v>
      </c>
      <c r="C32" s="103" t="s">
        <v>19</v>
      </c>
      <c r="D32" s="13">
        <v>4901</v>
      </c>
      <c r="E32" s="67">
        <v>4665</v>
      </c>
      <c r="F32" s="67">
        <v>2964</v>
      </c>
      <c r="G32" s="67">
        <v>2857</v>
      </c>
    </row>
    <row r="33" spans="1:7" ht="14" x14ac:dyDescent="0.2">
      <c r="B33" s="68" t="s">
        <v>204</v>
      </c>
      <c r="C33" s="103" t="s">
        <v>54</v>
      </c>
      <c r="D33" s="12">
        <f>(+D32/D29)*(100)</f>
        <v>64.149214659685867</v>
      </c>
      <c r="E33" s="12">
        <f>(+E32/E29)*(100)</f>
        <v>64.935968819599111</v>
      </c>
      <c r="F33" s="12">
        <f>(+F32/F29)*(100)</f>
        <v>58.426966292134829</v>
      </c>
      <c r="G33" s="12">
        <f>(+G32/G29)*(100)</f>
        <v>59.004543577034283</v>
      </c>
    </row>
    <row r="34" spans="1:7" ht="14" x14ac:dyDescent="0.2">
      <c r="B34" s="31" t="s">
        <v>218</v>
      </c>
      <c r="C34" s="103" t="s">
        <v>19</v>
      </c>
      <c r="D34" s="67">
        <v>82</v>
      </c>
      <c r="E34" s="67">
        <v>67</v>
      </c>
      <c r="F34" s="67">
        <v>72</v>
      </c>
      <c r="G34" s="67">
        <v>55</v>
      </c>
    </row>
    <row r="35" spans="1:7" x14ac:dyDescent="0.2">
      <c r="B35" s="31"/>
      <c r="C35" s="103" t="s">
        <v>54</v>
      </c>
      <c r="D35" s="12">
        <f>(+D34/D4)*(100)</f>
        <v>0.96357226792009398</v>
      </c>
      <c r="E35" s="12">
        <f>(+E34/E4)*(100)</f>
        <v>0.80172310637788669</v>
      </c>
      <c r="F35" s="12">
        <f>(+F34/F4)*(100)</f>
        <v>1.2756909992912826</v>
      </c>
      <c r="G35" s="12">
        <f>(+G34/G4)*(100)</f>
        <v>1.0110294117647058</v>
      </c>
    </row>
    <row r="36" spans="1:7" ht="14" x14ac:dyDescent="0.2">
      <c r="B36" s="31" t="s">
        <v>219</v>
      </c>
      <c r="C36" s="103" t="s">
        <v>19</v>
      </c>
      <c r="D36" s="67">
        <v>2</v>
      </c>
      <c r="E36" s="67">
        <v>1</v>
      </c>
      <c r="F36" s="67">
        <v>1</v>
      </c>
      <c r="G36" s="67">
        <v>1</v>
      </c>
    </row>
    <row r="37" spans="1:7" ht="28" x14ac:dyDescent="0.2">
      <c r="A37" s="143" t="s">
        <v>220</v>
      </c>
      <c r="B37" s="31" t="s">
        <v>221</v>
      </c>
      <c r="C37" s="103" t="s">
        <v>54</v>
      </c>
      <c r="D37" s="12">
        <v>27.590282686063798</v>
      </c>
      <c r="E37" s="10">
        <v>30.4</v>
      </c>
      <c r="F37" s="69">
        <v>16.449588069122864</v>
      </c>
      <c r="G37" s="10">
        <v>21.4</v>
      </c>
    </row>
    <row r="38" spans="1:7" ht="42" x14ac:dyDescent="0.2">
      <c r="A38" s="143" t="s">
        <v>222</v>
      </c>
      <c r="B38" s="31" t="s">
        <v>223</v>
      </c>
      <c r="C38" s="103" t="s">
        <v>54</v>
      </c>
      <c r="D38" s="69">
        <v>18.553137755580799</v>
      </c>
      <c r="E38" s="69">
        <v>25.3</v>
      </c>
      <c r="F38" s="69">
        <v>14.775409254932825</v>
      </c>
      <c r="G38" s="12">
        <v>23.9</v>
      </c>
    </row>
    <row r="39" spans="1:7" ht="42" x14ac:dyDescent="0.2">
      <c r="A39" s="143" t="s">
        <v>222</v>
      </c>
      <c r="B39" s="31" t="s">
        <v>224</v>
      </c>
      <c r="C39" s="103" t="s">
        <v>54</v>
      </c>
      <c r="D39" s="69">
        <v>15.983707788379201</v>
      </c>
      <c r="E39" s="69">
        <v>15.7</v>
      </c>
      <c r="F39" s="69">
        <v>3.4752159560091402</v>
      </c>
      <c r="G39" s="12">
        <v>4.1000000000000005</v>
      </c>
    </row>
    <row r="40" spans="1:7" ht="14" x14ac:dyDescent="0.2">
      <c r="A40" s="142" t="s">
        <v>225</v>
      </c>
      <c r="B40" s="31" t="s">
        <v>226</v>
      </c>
      <c r="C40" s="103" t="s">
        <v>227</v>
      </c>
      <c r="D40" s="69">
        <v>12.446425530000001</v>
      </c>
      <c r="E40" s="69">
        <v>27.4</v>
      </c>
      <c r="F40" s="69">
        <v>12.446425530000001</v>
      </c>
      <c r="G40" s="69">
        <v>27.4</v>
      </c>
    </row>
    <row r="41" spans="1:7" ht="28" x14ac:dyDescent="0.2">
      <c r="A41" s="144"/>
      <c r="B41" s="31" t="s">
        <v>228</v>
      </c>
      <c r="C41" s="103" t="s">
        <v>19</v>
      </c>
      <c r="D41" s="75">
        <v>6262</v>
      </c>
      <c r="E41" s="76">
        <v>5948</v>
      </c>
      <c r="F41" s="75">
        <v>5601</v>
      </c>
      <c r="G41" s="75">
        <v>5362</v>
      </c>
    </row>
    <row r="42" spans="1:7" ht="28" x14ac:dyDescent="0.2">
      <c r="A42" s="143" t="s">
        <v>229</v>
      </c>
      <c r="B42" s="31" t="s">
        <v>230</v>
      </c>
      <c r="C42" s="103" t="s">
        <v>54</v>
      </c>
      <c r="D42" s="69">
        <f>+D41/D8*100</f>
        <v>75.047938638542661</v>
      </c>
      <c r="E42" s="69">
        <f>+E41/E8*100</f>
        <v>72.87429551580496</v>
      </c>
      <c r="F42" s="69">
        <f>+F41/F8*100</f>
        <v>100</v>
      </c>
      <c r="G42" s="69">
        <f>+G41/G8*100</f>
        <v>100</v>
      </c>
    </row>
    <row r="43" spans="1:7" ht="14" x14ac:dyDescent="0.2">
      <c r="A43" s="143" t="s">
        <v>231</v>
      </c>
      <c r="B43" s="31" t="s">
        <v>232</v>
      </c>
      <c r="C43" s="103" t="s">
        <v>54</v>
      </c>
      <c r="D43" s="77">
        <v>87.497932859269056</v>
      </c>
      <c r="E43" s="77">
        <v>79</v>
      </c>
      <c r="F43" s="77">
        <v>86.591680057132663</v>
      </c>
      <c r="G43" s="77">
        <v>83</v>
      </c>
    </row>
    <row r="44" spans="1:7" ht="14" x14ac:dyDescent="0.2">
      <c r="A44" s="143" t="s">
        <v>231</v>
      </c>
      <c r="B44" s="31" t="s">
        <v>233</v>
      </c>
      <c r="C44" s="103" t="s">
        <v>19</v>
      </c>
      <c r="D44" s="67">
        <v>6</v>
      </c>
      <c r="E44" s="75">
        <v>6</v>
      </c>
      <c r="F44" s="67">
        <v>4</v>
      </c>
      <c r="G44" s="75">
        <v>4</v>
      </c>
    </row>
    <row r="45" spans="1:7" ht="14" x14ac:dyDescent="0.2">
      <c r="A45" s="143" t="s">
        <v>231</v>
      </c>
      <c r="B45" s="31" t="s">
        <v>234</v>
      </c>
      <c r="C45" s="103" t="s">
        <v>19</v>
      </c>
      <c r="D45" s="67">
        <v>40</v>
      </c>
      <c r="E45" s="67">
        <v>39</v>
      </c>
      <c r="F45" s="67">
        <v>11</v>
      </c>
      <c r="G45" s="67">
        <v>11</v>
      </c>
    </row>
    <row r="46" spans="1:7" ht="14" x14ac:dyDescent="0.2">
      <c r="A46" s="144"/>
      <c r="B46" s="68" t="s">
        <v>203</v>
      </c>
      <c r="C46" s="103" t="s">
        <v>19</v>
      </c>
      <c r="D46" s="67">
        <v>32</v>
      </c>
      <c r="E46" s="67">
        <v>32</v>
      </c>
      <c r="F46" s="67">
        <v>9</v>
      </c>
      <c r="G46" s="67">
        <v>9</v>
      </c>
    </row>
    <row r="47" spans="1:7" ht="14" x14ac:dyDescent="0.2">
      <c r="A47" s="144"/>
      <c r="B47" s="68" t="s">
        <v>204</v>
      </c>
      <c r="C47" s="103" t="s">
        <v>19</v>
      </c>
      <c r="D47" s="67">
        <v>8</v>
      </c>
      <c r="E47" s="67">
        <v>7</v>
      </c>
      <c r="F47" s="67">
        <v>2</v>
      </c>
      <c r="G47" s="67">
        <v>2</v>
      </c>
    </row>
    <row r="48" spans="1:7" ht="14" x14ac:dyDescent="0.2">
      <c r="A48" s="143" t="s">
        <v>235</v>
      </c>
      <c r="B48" s="68" t="s">
        <v>204</v>
      </c>
      <c r="C48" s="103" t="s">
        <v>54</v>
      </c>
      <c r="D48" s="12">
        <f>(+D47/D45)*(100)</f>
        <v>20</v>
      </c>
      <c r="E48" s="12">
        <f>(+E47/E45)*(100)</f>
        <v>17.948717948717949</v>
      </c>
      <c r="F48" s="12">
        <f>(+F47/F45)*(100)</f>
        <v>18.181818181818183</v>
      </c>
      <c r="G48" s="12">
        <f>(+G47/G45)*(100)</f>
        <v>18.181818181818183</v>
      </c>
    </row>
    <row r="49" spans="1:7" ht="14" x14ac:dyDescent="0.2">
      <c r="A49" s="143" t="s">
        <v>9</v>
      </c>
      <c r="B49" s="31" t="s">
        <v>236</v>
      </c>
      <c r="C49" s="103" t="s">
        <v>19</v>
      </c>
      <c r="D49" s="70">
        <v>53</v>
      </c>
      <c r="E49" s="70">
        <v>56</v>
      </c>
      <c r="F49" s="70">
        <v>25</v>
      </c>
      <c r="G49" s="70">
        <v>24</v>
      </c>
    </row>
    <row r="50" spans="1:7" ht="14" x14ac:dyDescent="0.2">
      <c r="A50" s="144"/>
      <c r="B50" s="68" t="s">
        <v>203</v>
      </c>
      <c r="C50" s="104" t="s">
        <v>19</v>
      </c>
      <c r="D50" s="75">
        <v>42</v>
      </c>
      <c r="E50" s="75">
        <v>45</v>
      </c>
      <c r="F50" s="75">
        <v>20</v>
      </c>
      <c r="G50" s="75">
        <v>19</v>
      </c>
    </row>
    <row r="51" spans="1:7" ht="14" x14ac:dyDescent="0.2">
      <c r="A51" s="144"/>
      <c r="B51" s="68" t="s">
        <v>204</v>
      </c>
      <c r="C51" s="104" t="s">
        <v>19</v>
      </c>
      <c r="D51" s="75">
        <v>11</v>
      </c>
      <c r="E51" s="75">
        <v>11</v>
      </c>
      <c r="F51" s="75">
        <v>5</v>
      </c>
      <c r="G51" s="75">
        <v>5</v>
      </c>
    </row>
    <row r="52" spans="1:7" ht="14" x14ac:dyDescent="0.2">
      <c r="A52" s="143" t="s">
        <v>235</v>
      </c>
      <c r="B52" s="68" t="s">
        <v>204</v>
      </c>
      <c r="C52" s="104" t="s">
        <v>54</v>
      </c>
      <c r="D52" s="10">
        <f t="shared" ref="D52" si="3">(+D51/D49)*(100)</f>
        <v>20.754716981132077</v>
      </c>
      <c r="E52" s="10">
        <f>(+E51/E49)*(100)</f>
        <v>19.642857142857142</v>
      </c>
      <c r="F52" s="10">
        <f>(+F51/F49)*(100)</f>
        <v>20</v>
      </c>
      <c r="G52" s="10">
        <f>(+G51/G49)*(100)</f>
        <v>20.833333333333336</v>
      </c>
    </row>
    <row r="53" spans="1:7" ht="14" x14ac:dyDescent="0.2">
      <c r="A53" s="143" t="s">
        <v>231</v>
      </c>
      <c r="B53" s="31" t="s">
        <v>237</v>
      </c>
      <c r="C53" s="104" t="s">
        <v>19</v>
      </c>
      <c r="D53" s="78">
        <v>907</v>
      </c>
      <c r="E53" s="78">
        <v>1106</v>
      </c>
      <c r="F53" s="78">
        <v>511</v>
      </c>
      <c r="G53" s="78">
        <v>689</v>
      </c>
    </row>
    <row r="54" spans="1:7" ht="14" x14ac:dyDescent="0.2">
      <c r="A54" s="144"/>
      <c r="B54" s="68" t="s">
        <v>203</v>
      </c>
      <c r="C54" s="104" t="s">
        <v>19</v>
      </c>
      <c r="D54" s="75">
        <v>499</v>
      </c>
      <c r="E54" s="75">
        <v>608</v>
      </c>
      <c r="F54" s="75">
        <v>309</v>
      </c>
      <c r="G54" s="75">
        <v>404</v>
      </c>
    </row>
    <row r="55" spans="1:7" ht="14" x14ac:dyDescent="0.2">
      <c r="A55" s="144"/>
      <c r="B55" s="68" t="s">
        <v>204</v>
      </c>
      <c r="C55" s="104" t="s">
        <v>19</v>
      </c>
      <c r="D55" s="75">
        <v>408</v>
      </c>
      <c r="E55" s="75">
        <v>498</v>
      </c>
      <c r="F55" s="75">
        <v>202</v>
      </c>
      <c r="G55" s="75">
        <v>285</v>
      </c>
    </row>
    <row r="56" spans="1:7" ht="14" x14ac:dyDescent="0.2">
      <c r="A56" s="143" t="s">
        <v>235</v>
      </c>
      <c r="B56" s="68" t="s">
        <v>204</v>
      </c>
      <c r="C56" s="104" t="s">
        <v>54</v>
      </c>
      <c r="D56" s="79">
        <f t="shared" ref="D56" si="4">(+D55/D53)*(100)</f>
        <v>44.983461962513779</v>
      </c>
      <c r="E56" s="79">
        <f>(+E55/E53)*(100)</f>
        <v>45.027124773960217</v>
      </c>
      <c r="F56" s="79">
        <f>(+F55/F53)*(100)</f>
        <v>39.530332681017612</v>
      </c>
      <c r="G56" s="79">
        <f>(+G55/G53)*(100)</f>
        <v>41.36429608127721</v>
      </c>
    </row>
    <row r="57" spans="1:7" ht="14" x14ac:dyDescent="0.2">
      <c r="A57" s="144"/>
      <c r="B57" s="71" t="s">
        <v>238</v>
      </c>
      <c r="C57" s="104" t="s">
        <v>19</v>
      </c>
      <c r="D57" s="78">
        <f t="shared" ref="D57:F57" si="5">+D4-D45-D49-D53</f>
        <v>7510</v>
      </c>
      <c r="E57" s="78">
        <f t="shared" si="5"/>
        <v>7156</v>
      </c>
      <c r="F57" s="78">
        <f t="shared" si="5"/>
        <v>5097</v>
      </c>
      <c r="G57" s="78">
        <f>+G4-G45-G49-G53</f>
        <v>4716</v>
      </c>
    </row>
    <row r="58" spans="1:7" ht="14" x14ac:dyDescent="0.2">
      <c r="A58" s="144"/>
      <c r="B58" s="68" t="s">
        <v>203</v>
      </c>
      <c r="C58" s="104" t="s">
        <v>19</v>
      </c>
      <c r="D58" s="78">
        <f t="shared" ref="D58:F58" si="6">+D5-D46-D50-D54</f>
        <v>2689</v>
      </c>
      <c r="E58" s="78">
        <f t="shared" si="6"/>
        <v>2510</v>
      </c>
      <c r="F58" s="78">
        <f t="shared" si="6"/>
        <v>2127</v>
      </c>
      <c r="G58" s="78">
        <f>+G5-G46-G50-G54</f>
        <v>1937</v>
      </c>
    </row>
    <row r="59" spans="1:7" ht="14" x14ac:dyDescent="0.2">
      <c r="A59" s="144"/>
      <c r="B59" s="68" t="s">
        <v>204</v>
      </c>
      <c r="C59" s="104" t="s">
        <v>19</v>
      </c>
      <c r="D59" s="78">
        <f t="shared" ref="D59:F59" si="7">+D6-D47-D51-D55</f>
        <v>4821</v>
      </c>
      <c r="E59" s="78">
        <f t="shared" si="7"/>
        <v>4646</v>
      </c>
      <c r="F59" s="78">
        <f t="shared" si="7"/>
        <v>2970</v>
      </c>
      <c r="G59" s="78">
        <f>+G6-G47-G51-G55</f>
        <v>2779</v>
      </c>
    </row>
    <row r="60" spans="1:7" ht="14" x14ac:dyDescent="0.2">
      <c r="A60" s="143" t="s">
        <v>235</v>
      </c>
      <c r="B60" s="68" t="s">
        <v>204</v>
      </c>
      <c r="C60" s="104" t="s">
        <v>54</v>
      </c>
      <c r="D60" s="79">
        <f>(+D59/D57)*(100)</f>
        <v>64.194407456724363</v>
      </c>
      <c r="E60" s="79">
        <f>(+E59/E57)*(100)</f>
        <v>64.924538848518722</v>
      </c>
      <c r="F60" s="79">
        <f>(+F59/F57)*(100)</f>
        <v>58.269570335491458</v>
      </c>
      <c r="G60" s="79">
        <f>(+G59/G57)*(100)</f>
        <v>58.927056827820188</v>
      </c>
    </row>
    <row r="61" spans="1:7" ht="14" x14ac:dyDescent="0.2">
      <c r="A61" s="143" t="s">
        <v>231</v>
      </c>
      <c r="B61" s="31" t="s">
        <v>239</v>
      </c>
      <c r="C61" s="104" t="s">
        <v>19</v>
      </c>
      <c r="D61" s="75">
        <v>1</v>
      </c>
      <c r="E61" s="75">
        <v>0</v>
      </c>
      <c r="F61" s="75">
        <v>0</v>
      </c>
      <c r="G61" s="75">
        <v>0</v>
      </c>
    </row>
    <row r="62" spans="1:7" ht="14" x14ac:dyDescent="0.2">
      <c r="A62" s="144"/>
      <c r="B62" s="68" t="s">
        <v>203</v>
      </c>
      <c r="C62" s="104" t="s">
        <v>19</v>
      </c>
      <c r="D62" s="75">
        <v>0</v>
      </c>
      <c r="E62" s="75">
        <v>0</v>
      </c>
      <c r="F62" s="75">
        <v>0</v>
      </c>
      <c r="G62" s="75">
        <v>0</v>
      </c>
    </row>
    <row r="63" spans="1:7" ht="14" x14ac:dyDescent="0.2">
      <c r="A63" s="144"/>
      <c r="B63" s="68" t="s">
        <v>204</v>
      </c>
      <c r="C63" s="103" t="s">
        <v>19</v>
      </c>
      <c r="D63" s="75">
        <v>1</v>
      </c>
      <c r="E63" s="75">
        <v>0</v>
      </c>
      <c r="F63" s="75">
        <v>0</v>
      </c>
      <c r="G63" s="67">
        <v>0</v>
      </c>
    </row>
    <row r="64" spans="1:7" ht="28" x14ac:dyDescent="0.2">
      <c r="A64" s="143" t="s">
        <v>240</v>
      </c>
      <c r="B64" s="31" t="s">
        <v>241</v>
      </c>
      <c r="C64" s="103" t="s">
        <v>54</v>
      </c>
      <c r="D64" s="14">
        <v>100</v>
      </c>
      <c r="E64" s="14">
        <v>100</v>
      </c>
      <c r="F64" s="14">
        <v>100</v>
      </c>
      <c r="G64" s="14">
        <v>100</v>
      </c>
    </row>
    <row r="65" spans="1:7" ht="28" x14ac:dyDescent="0.2">
      <c r="A65" s="143" t="s">
        <v>235</v>
      </c>
      <c r="B65" s="31" t="s">
        <v>242</v>
      </c>
      <c r="C65" s="103" t="s">
        <v>54</v>
      </c>
      <c r="D65" s="80">
        <v>80</v>
      </c>
      <c r="E65" s="15">
        <v>82.051282051282044</v>
      </c>
      <c r="F65" s="80">
        <v>81.818181818181827</v>
      </c>
      <c r="G65" s="15">
        <v>81.818181818181827</v>
      </c>
    </row>
    <row r="66" spans="1:7" ht="14" x14ac:dyDescent="0.2">
      <c r="A66" s="143" t="s">
        <v>235</v>
      </c>
      <c r="B66" s="31" t="s">
        <v>243</v>
      </c>
      <c r="C66" s="103" t="s">
        <v>54</v>
      </c>
      <c r="D66" s="80">
        <v>79.245283018867923</v>
      </c>
      <c r="E66" s="15">
        <v>80.357142857142861</v>
      </c>
      <c r="F66" s="80">
        <v>80</v>
      </c>
      <c r="G66" s="15">
        <v>79.166666666666657</v>
      </c>
    </row>
    <row r="67" spans="1:7" ht="28" x14ac:dyDescent="0.2">
      <c r="A67" s="143" t="s">
        <v>235</v>
      </c>
      <c r="B67" s="31" t="s">
        <v>244</v>
      </c>
      <c r="C67" s="103" t="s">
        <v>54</v>
      </c>
      <c r="D67" s="80">
        <v>55.016538037486221</v>
      </c>
      <c r="E67" s="15">
        <v>54.972875226039783</v>
      </c>
      <c r="F67" s="80">
        <v>60.469667318982388</v>
      </c>
      <c r="G67" s="15">
        <v>58.635703918722783</v>
      </c>
    </row>
    <row r="68" spans="1:7" ht="15" customHeight="1" x14ac:dyDescent="0.2">
      <c r="B68" s="233" t="s">
        <v>245</v>
      </c>
      <c r="C68" s="233"/>
      <c r="D68" s="233"/>
      <c r="E68" s="233"/>
      <c r="F68" s="233"/>
      <c r="G68" s="233"/>
    </row>
    <row r="69" spans="1:7" ht="14" x14ac:dyDescent="0.2">
      <c r="A69" s="143" t="s">
        <v>246</v>
      </c>
      <c r="B69" s="31" t="s">
        <v>247</v>
      </c>
      <c r="C69" s="103" t="s">
        <v>19</v>
      </c>
      <c r="D69" s="75">
        <v>735</v>
      </c>
      <c r="E69" s="75">
        <v>874</v>
      </c>
      <c r="F69" s="75">
        <v>275</v>
      </c>
      <c r="G69" s="75">
        <v>385</v>
      </c>
    </row>
    <row r="70" spans="1:7" ht="14" x14ac:dyDescent="0.2">
      <c r="A70" s="143" t="s">
        <v>246</v>
      </c>
      <c r="B70" s="68" t="s">
        <v>203</v>
      </c>
      <c r="C70" s="103" t="s">
        <v>19</v>
      </c>
      <c r="D70" s="75">
        <v>245</v>
      </c>
      <c r="E70" s="75">
        <v>330</v>
      </c>
      <c r="F70" s="75">
        <v>139</v>
      </c>
      <c r="G70" s="75">
        <v>204</v>
      </c>
    </row>
    <row r="71" spans="1:7" ht="14" x14ac:dyDescent="0.2">
      <c r="A71" s="143" t="s">
        <v>246</v>
      </c>
      <c r="B71" s="68" t="s">
        <v>203</v>
      </c>
      <c r="C71" s="103" t="s">
        <v>54</v>
      </c>
      <c r="D71" s="10">
        <v>7.5</v>
      </c>
      <c r="E71" s="10">
        <v>10.3</v>
      </c>
      <c r="F71" s="10">
        <v>5.6</v>
      </c>
      <c r="G71" s="10">
        <v>8.6</v>
      </c>
    </row>
    <row r="72" spans="1:7" ht="14" x14ac:dyDescent="0.2">
      <c r="A72" s="143" t="s">
        <v>246</v>
      </c>
      <c r="B72" s="68" t="s">
        <v>204</v>
      </c>
      <c r="C72" s="103" t="s">
        <v>19</v>
      </c>
      <c r="D72" s="75">
        <v>490</v>
      </c>
      <c r="E72" s="75">
        <v>544</v>
      </c>
      <c r="F72" s="75">
        <v>136</v>
      </c>
      <c r="G72" s="75">
        <v>181</v>
      </c>
    </row>
    <row r="73" spans="1:7" ht="14" x14ac:dyDescent="0.2">
      <c r="A73" s="143" t="s">
        <v>246</v>
      </c>
      <c r="B73" s="68" t="s">
        <v>204</v>
      </c>
      <c r="C73" s="103" t="s">
        <v>54</v>
      </c>
      <c r="D73" s="77">
        <v>9.3000000000000007</v>
      </c>
      <c r="E73" s="10">
        <v>10.5</v>
      </c>
      <c r="F73" s="10">
        <v>4.3</v>
      </c>
      <c r="G73" s="10">
        <v>5.9</v>
      </c>
    </row>
    <row r="74" spans="1:7" ht="14" x14ac:dyDescent="0.2">
      <c r="A74" s="143" t="s">
        <v>246</v>
      </c>
      <c r="B74" s="68" t="s">
        <v>248</v>
      </c>
      <c r="C74" s="103" t="s">
        <v>19</v>
      </c>
      <c r="D74" s="75">
        <v>151</v>
      </c>
      <c r="E74" s="75">
        <v>200</v>
      </c>
      <c r="F74" s="75">
        <v>8</v>
      </c>
      <c r="G74" s="75">
        <v>47</v>
      </c>
    </row>
    <row r="75" spans="1:7" ht="14" x14ac:dyDescent="0.2">
      <c r="A75" s="143" t="s">
        <v>246</v>
      </c>
      <c r="B75" s="81" t="s">
        <v>248</v>
      </c>
      <c r="C75" s="103" t="s">
        <v>54</v>
      </c>
      <c r="D75" s="10">
        <v>53.9</v>
      </c>
      <c r="E75" s="10">
        <v>60.8</v>
      </c>
      <c r="F75" s="10">
        <v>22.2</v>
      </c>
      <c r="G75" s="10">
        <v>72.3</v>
      </c>
    </row>
    <row r="76" spans="1:7" ht="14" x14ac:dyDescent="0.2">
      <c r="A76" s="143" t="s">
        <v>246</v>
      </c>
      <c r="B76" s="68" t="s">
        <v>249</v>
      </c>
      <c r="C76" s="103" t="s">
        <v>19</v>
      </c>
      <c r="D76" s="75">
        <v>419</v>
      </c>
      <c r="E76" s="75">
        <v>496</v>
      </c>
      <c r="F76" s="75">
        <v>204</v>
      </c>
      <c r="G76" s="75">
        <v>274</v>
      </c>
    </row>
    <row r="77" spans="1:7" ht="14" x14ac:dyDescent="0.2">
      <c r="A77" s="143" t="s">
        <v>246</v>
      </c>
      <c r="B77" s="68" t="s">
        <v>249</v>
      </c>
      <c r="C77" s="103" t="s">
        <v>54</v>
      </c>
      <c r="D77" s="10">
        <v>14.5</v>
      </c>
      <c r="E77" s="10">
        <v>17.600000000000001</v>
      </c>
      <c r="F77" s="10">
        <v>11.5</v>
      </c>
      <c r="G77" s="10">
        <v>16.8</v>
      </c>
    </row>
    <row r="78" spans="1:7" ht="14" x14ac:dyDescent="0.2">
      <c r="A78" s="143" t="s">
        <v>246</v>
      </c>
      <c r="B78" s="68" t="s">
        <v>250</v>
      </c>
      <c r="C78" s="103" t="s">
        <v>19</v>
      </c>
      <c r="D78" s="75">
        <v>131</v>
      </c>
      <c r="E78" s="75">
        <v>130</v>
      </c>
      <c r="F78" s="75">
        <v>58</v>
      </c>
      <c r="G78" s="75">
        <v>51</v>
      </c>
    </row>
    <row r="79" spans="1:7" ht="14" x14ac:dyDescent="0.2">
      <c r="A79" s="143" t="s">
        <v>246</v>
      </c>
      <c r="B79" s="68" t="s">
        <v>250</v>
      </c>
      <c r="C79" s="103" t="s">
        <v>54</v>
      </c>
      <c r="D79" s="10">
        <v>3.7</v>
      </c>
      <c r="E79" s="10">
        <v>3.8</v>
      </c>
      <c r="F79" s="10">
        <v>2.2999999999999998</v>
      </c>
      <c r="G79" s="10">
        <v>2.1</v>
      </c>
    </row>
    <row r="80" spans="1:7" ht="14" x14ac:dyDescent="0.2">
      <c r="A80" s="143" t="s">
        <v>246</v>
      </c>
      <c r="B80" s="68" t="s">
        <v>251</v>
      </c>
      <c r="C80" s="103" t="s">
        <v>19</v>
      </c>
      <c r="D80" s="75">
        <v>34</v>
      </c>
      <c r="E80" s="75">
        <v>48</v>
      </c>
      <c r="F80" s="75">
        <v>5</v>
      </c>
      <c r="G80" s="75">
        <v>13</v>
      </c>
    </row>
    <row r="81" spans="1:7" ht="14" x14ac:dyDescent="0.2">
      <c r="A81" s="143" t="s">
        <v>246</v>
      </c>
      <c r="B81" s="68" t="s">
        <v>251</v>
      </c>
      <c r="C81" s="103" t="s">
        <v>54</v>
      </c>
      <c r="D81" s="10">
        <v>1.9</v>
      </c>
      <c r="E81" s="10">
        <v>2.6</v>
      </c>
      <c r="F81" s="10">
        <v>0.4</v>
      </c>
      <c r="G81" s="10">
        <v>1</v>
      </c>
    </row>
    <row r="82" spans="1:7" ht="15" customHeight="1" x14ac:dyDescent="0.2">
      <c r="B82" s="232" t="s">
        <v>252</v>
      </c>
      <c r="C82" s="232"/>
      <c r="D82" s="232"/>
      <c r="E82" s="232"/>
      <c r="F82" s="232"/>
      <c r="G82" s="232"/>
    </row>
    <row r="83" spans="1:7" ht="14" x14ac:dyDescent="0.2">
      <c r="A83" s="143" t="s">
        <v>246</v>
      </c>
      <c r="B83" s="31" t="s">
        <v>253</v>
      </c>
      <c r="C83" s="103" t="s">
        <v>19</v>
      </c>
      <c r="D83" s="75">
        <v>804</v>
      </c>
      <c r="E83" s="75">
        <v>1124</v>
      </c>
      <c r="F83" s="75">
        <v>245</v>
      </c>
      <c r="G83" s="75">
        <v>582</v>
      </c>
    </row>
    <row r="84" spans="1:7" ht="14" x14ac:dyDescent="0.2">
      <c r="A84" s="143" t="s">
        <v>246</v>
      </c>
      <c r="B84" s="68" t="s">
        <v>203</v>
      </c>
      <c r="C84" s="103" t="s">
        <v>19</v>
      </c>
      <c r="D84" s="75">
        <v>277</v>
      </c>
      <c r="E84" s="75">
        <v>454</v>
      </c>
      <c r="F84" s="75">
        <v>136</v>
      </c>
      <c r="G84" s="75">
        <v>300</v>
      </c>
    </row>
    <row r="85" spans="1:7" ht="14" x14ac:dyDescent="0.2">
      <c r="A85" s="143" t="s">
        <v>246</v>
      </c>
      <c r="B85" s="68" t="s">
        <v>203</v>
      </c>
      <c r="C85" s="103" t="s">
        <v>54</v>
      </c>
      <c r="D85" s="77">
        <f t="shared" ref="D85:F85" si="8">D84/D5*100</f>
        <v>8.4917228694052724</v>
      </c>
      <c r="E85" s="77">
        <f t="shared" si="8"/>
        <v>14.209702660406887</v>
      </c>
      <c r="F85" s="77">
        <f t="shared" si="8"/>
        <v>5.5172413793103452</v>
      </c>
      <c r="G85" s="77">
        <f>G84/G5*100</f>
        <v>12.66357112705783</v>
      </c>
    </row>
    <row r="86" spans="1:7" ht="14" x14ac:dyDescent="0.2">
      <c r="A86" s="143" t="s">
        <v>246</v>
      </c>
      <c r="B86" s="68" t="s">
        <v>204</v>
      </c>
      <c r="C86" s="103" t="s">
        <v>19</v>
      </c>
      <c r="D86" s="75">
        <v>527</v>
      </c>
      <c r="E86" s="75">
        <v>670</v>
      </c>
      <c r="F86" s="75">
        <v>109</v>
      </c>
      <c r="G86" s="75">
        <v>282</v>
      </c>
    </row>
    <row r="87" spans="1:7" ht="14" x14ac:dyDescent="0.2">
      <c r="A87" s="143" t="s">
        <v>246</v>
      </c>
      <c r="B87" s="68" t="s">
        <v>204</v>
      </c>
      <c r="C87" s="103" t="s">
        <v>54</v>
      </c>
      <c r="D87" s="10">
        <v>10</v>
      </c>
      <c r="E87" s="10">
        <v>13</v>
      </c>
      <c r="F87" s="10">
        <v>3.4</v>
      </c>
      <c r="G87" s="10">
        <v>9.1999999999999993</v>
      </c>
    </row>
    <row r="88" spans="1:7" ht="14" x14ac:dyDescent="0.2">
      <c r="A88" s="144"/>
      <c r="B88" s="68" t="s">
        <v>254</v>
      </c>
      <c r="C88" s="103" t="s">
        <v>19</v>
      </c>
      <c r="D88" s="75">
        <v>782</v>
      </c>
      <c r="E88" s="75">
        <v>1096</v>
      </c>
      <c r="F88" s="75">
        <v>239</v>
      </c>
      <c r="G88" s="75">
        <v>573</v>
      </c>
    </row>
    <row r="89" spans="1:7" ht="14" x14ac:dyDescent="0.2">
      <c r="A89" s="144"/>
      <c r="B89" s="68" t="s">
        <v>255</v>
      </c>
      <c r="C89" s="103" t="s">
        <v>19</v>
      </c>
      <c r="D89" s="67">
        <v>22</v>
      </c>
      <c r="E89" s="67">
        <v>28</v>
      </c>
      <c r="F89" s="67">
        <v>6</v>
      </c>
      <c r="G89" s="67">
        <v>9</v>
      </c>
    </row>
    <row r="90" spans="1:7" ht="14" x14ac:dyDescent="0.2">
      <c r="A90" s="143" t="s">
        <v>246</v>
      </c>
      <c r="B90" s="68" t="s">
        <v>256</v>
      </c>
      <c r="C90" s="103" t="s">
        <v>19</v>
      </c>
      <c r="D90" s="67">
        <v>51</v>
      </c>
      <c r="E90" s="67">
        <v>77</v>
      </c>
      <c r="F90" s="67">
        <v>2</v>
      </c>
      <c r="G90" s="67">
        <v>2</v>
      </c>
    </row>
    <row r="91" spans="1:7" ht="14" x14ac:dyDescent="0.2">
      <c r="A91" s="143" t="s">
        <v>246</v>
      </c>
      <c r="B91" s="68" t="s">
        <v>256</v>
      </c>
      <c r="C91" s="103" t="s">
        <v>54</v>
      </c>
      <c r="D91" s="10">
        <v>18.2</v>
      </c>
      <c r="E91" s="10">
        <v>23.4</v>
      </c>
      <c r="F91" s="10">
        <v>5.6</v>
      </c>
      <c r="G91" s="10">
        <v>3.1</v>
      </c>
    </row>
    <row r="92" spans="1:7" ht="14" x14ac:dyDescent="0.2">
      <c r="A92" s="143" t="s">
        <v>246</v>
      </c>
      <c r="B92" s="68" t="s">
        <v>249</v>
      </c>
      <c r="C92" s="103" t="s">
        <v>19</v>
      </c>
      <c r="D92" s="75">
        <v>390</v>
      </c>
      <c r="E92" s="75">
        <v>347</v>
      </c>
      <c r="F92" s="75">
        <v>77</v>
      </c>
      <c r="G92" s="75">
        <v>136</v>
      </c>
    </row>
    <row r="93" spans="1:7" ht="14" x14ac:dyDescent="0.2">
      <c r="A93" s="143" t="s">
        <v>246</v>
      </c>
      <c r="B93" s="68" t="s">
        <v>249</v>
      </c>
      <c r="C93" s="103" t="s">
        <v>54</v>
      </c>
      <c r="D93" s="10">
        <v>13.5</v>
      </c>
      <c r="E93" s="10">
        <v>12.3</v>
      </c>
      <c r="F93" s="10">
        <v>4.4000000000000004</v>
      </c>
      <c r="G93" s="10">
        <v>8.3000000000000007</v>
      </c>
    </row>
    <row r="94" spans="1:7" ht="14" x14ac:dyDescent="0.2">
      <c r="A94" s="143" t="s">
        <v>246</v>
      </c>
      <c r="B94" s="68" t="s">
        <v>250</v>
      </c>
      <c r="C94" s="103" t="s">
        <v>19</v>
      </c>
      <c r="D94" s="75">
        <v>226</v>
      </c>
      <c r="E94" s="75">
        <v>395</v>
      </c>
      <c r="F94" s="75">
        <v>80</v>
      </c>
      <c r="G94" s="75">
        <v>233</v>
      </c>
    </row>
    <row r="95" spans="1:7" ht="14" x14ac:dyDescent="0.2">
      <c r="A95" s="143" t="s">
        <v>246</v>
      </c>
      <c r="B95" s="68" t="s">
        <v>250</v>
      </c>
      <c r="C95" s="103" t="s">
        <v>54</v>
      </c>
      <c r="D95" s="10">
        <v>6.4004531294250917</v>
      </c>
      <c r="E95" s="10">
        <v>11.655355562112717</v>
      </c>
      <c r="F95" s="10">
        <v>3.1595576619273298</v>
      </c>
      <c r="G95" s="10">
        <v>9.5963756177924218</v>
      </c>
    </row>
    <row r="96" spans="1:7" ht="14" x14ac:dyDescent="0.2">
      <c r="A96" s="143" t="s">
        <v>246</v>
      </c>
      <c r="B96" s="68" t="s">
        <v>251</v>
      </c>
      <c r="C96" s="103" t="s">
        <v>19</v>
      </c>
      <c r="D96" s="75">
        <v>137</v>
      </c>
      <c r="E96" s="75">
        <v>305</v>
      </c>
      <c r="F96" s="75">
        <v>86</v>
      </c>
      <c r="G96" s="75">
        <v>211</v>
      </c>
    </row>
    <row r="97" spans="1:7" ht="14" x14ac:dyDescent="0.2">
      <c r="A97" s="143" t="s">
        <v>246</v>
      </c>
      <c r="B97" s="68" t="s">
        <v>251</v>
      </c>
      <c r="C97" s="103" t="s">
        <v>54</v>
      </c>
      <c r="D97" s="10">
        <v>7.5523704520396917</v>
      </c>
      <c r="E97" s="10">
        <v>16.795154185022028</v>
      </c>
      <c r="F97" s="10">
        <v>6.5799540933435345</v>
      </c>
      <c r="G97" s="10">
        <v>16.070068545316072</v>
      </c>
    </row>
    <row r="98" spans="1:7" ht="14" x14ac:dyDescent="0.2">
      <c r="A98" s="143" t="s">
        <v>246</v>
      </c>
      <c r="B98" s="31" t="s">
        <v>257</v>
      </c>
      <c r="C98" s="103" t="s">
        <v>54</v>
      </c>
      <c r="D98" s="12">
        <f>+D83/D4*100</f>
        <v>9.4477085781433594</v>
      </c>
      <c r="E98" s="12">
        <f>+E83/E4*100</f>
        <v>13.449802560727534</v>
      </c>
      <c r="F98" s="12">
        <f>+F83/F4*100</f>
        <v>4.3408929836995043</v>
      </c>
      <c r="G98" s="12">
        <f>+G83/G4*100</f>
        <v>10.698529411764705</v>
      </c>
    </row>
    <row r="99" spans="1:7" ht="28" x14ac:dyDescent="0.2">
      <c r="A99" s="143" t="s">
        <v>9</v>
      </c>
      <c r="B99" s="31" t="s">
        <v>258</v>
      </c>
      <c r="C99" s="103" t="s">
        <v>19</v>
      </c>
      <c r="D99" s="67">
        <v>47</v>
      </c>
      <c r="E99" s="67">
        <v>549</v>
      </c>
      <c r="F99" s="67">
        <v>0</v>
      </c>
      <c r="G99" s="67">
        <v>423</v>
      </c>
    </row>
    <row r="100" spans="1:7" ht="14" x14ac:dyDescent="0.2">
      <c r="A100" s="143" t="s">
        <v>259</v>
      </c>
      <c r="B100" s="31" t="s">
        <v>260</v>
      </c>
      <c r="C100" s="103" t="s">
        <v>54</v>
      </c>
      <c r="D100" s="10">
        <v>8.9</v>
      </c>
      <c r="E100" s="69">
        <v>13.1</v>
      </c>
      <c r="F100" s="77">
        <v>4.2812360053739358</v>
      </c>
      <c r="G100" s="69">
        <v>10.5</v>
      </c>
    </row>
    <row r="101" spans="1:7" ht="28" x14ac:dyDescent="0.2">
      <c r="A101" s="143" t="s">
        <v>259</v>
      </c>
      <c r="B101" s="31" t="s">
        <v>261</v>
      </c>
      <c r="C101" s="103" t="s">
        <v>54</v>
      </c>
      <c r="D101" s="10">
        <v>0.3</v>
      </c>
      <c r="E101" s="69">
        <v>0.3</v>
      </c>
      <c r="F101" s="77">
        <v>0.10747872816838334</v>
      </c>
      <c r="G101" s="69">
        <v>0.2</v>
      </c>
    </row>
    <row r="102" spans="1:7" ht="14" x14ac:dyDescent="0.2">
      <c r="A102" s="143" t="s">
        <v>9</v>
      </c>
      <c r="B102" s="31" t="s">
        <v>262</v>
      </c>
      <c r="C102" s="103" t="s">
        <v>54</v>
      </c>
      <c r="D102" s="77">
        <v>70.786516853932582</v>
      </c>
      <c r="E102" s="74" t="s">
        <v>12</v>
      </c>
      <c r="F102" s="77">
        <v>41.573033707865171</v>
      </c>
      <c r="G102" s="69">
        <v>28.2</v>
      </c>
    </row>
    <row r="103" spans="1:7" ht="14" x14ac:dyDescent="0.2">
      <c r="A103" s="143" t="s">
        <v>9</v>
      </c>
      <c r="B103" s="31" t="s">
        <v>263</v>
      </c>
      <c r="C103" s="103" t="s">
        <v>19</v>
      </c>
      <c r="D103" s="82">
        <v>151</v>
      </c>
      <c r="E103" s="83" t="s">
        <v>12</v>
      </c>
      <c r="F103" s="82">
        <v>89</v>
      </c>
      <c r="G103" s="84">
        <v>266</v>
      </c>
    </row>
    <row r="104" spans="1:7" ht="14" x14ac:dyDescent="0.2">
      <c r="A104" s="143" t="s">
        <v>9</v>
      </c>
      <c r="B104" s="31" t="s">
        <v>264</v>
      </c>
      <c r="C104" s="103" t="s">
        <v>19</v>
      </c>
      <c r="D104" s="82">
        <v>84</v>
      </c>
      <c r="E104" s="83" t="s">
        <v>12</v>
      </c>
      <c r="F104" s="82">
        <v>35</v>
      </c>
      <c r="G104" s="84">
        <v>75</v>
      </c>
    </row>
    <row r="105" spans="1:7" ht="28" x14ac:dyDescent="0.2">
      <c r="A105" s="143" t="s">
        <v>9</v>
      </c>
      <c r="B105" s="31" t="s">
        <v>265</v>
      </c>
      <c r="C105" s="103" t="s">
        <v>19</v>
      </c>
      <c r="D105" s="85">
        <v>345</v>
      </c>
      <c r="E105" s="85" t="s">
        <v>12</v>
      </c>
      <c r="F105" s="85">
        <v>149</v>
      </c>
      <c r="G105" s="85">
        <v>135</v>
      </c>
    </row>
    <row r="106" spans="1:7" ht="15" customHeight="1" x14ac:dyDescent="0.2">
      <c r="B106" s="232" t="s">
        <v>266</v>
      </c>
      <c r="C106" s="232"/>
      <c r="D106" s="232"/>
      <c r="E106" s="232"/>
      <c r="F106" s="232"/>
      <c r="G106" s="232"/>
    </row>
    <row r="107" spans="1:7" ht="28" x14ac:dyDescent="0.2">
      <c r="A107" s="143" t="s">
        <v>267</v>
      </c>
      <c r="B107" s="31" t="s">
        <v>268</v>
      </c>
      <c r="C107" s="103" t="s">
        <v>19</v>
      </c>
      <c r="D107" s="67">
        <v>13670.099999999995</v>
      </c>
      <c r="E107" s="75">
        <v>22625.8</v>
      </c>
      <c r="F107" s="67">
        <v>12804.099999999995</v>
      </c>
      <c r="G107" s="67">
        <v>13979</v>
      </c>
    </row>
    <row r="108" spans="1:7" ht="28" x14ac:dyDescent="0.2">
      <c r="A108" s="143" t="s">
        <v>267</v>
      </c>
      <c r="B108" s="31" t="s">
        <v>269</v>
      </c>
      <c r="C108" s="103" t="s">
        <v>19</v>
      </c>
      <c r="D108" s="67">
        <v>138336.09999999977</v>
      </c>
      <c r="E108" s="75">
        <v>317307.14999999997</v>
      </c>
      <c r="F108" s="67">
        <v>131505.09999999977</v>
      </c>
      <c r="G108" s="67">
        <v>211606</v>
      </c>
    </row>
    <row r="109" spans="1:7" ht="14" x14ac:dyDescent="0.2">
      <c r="A109" s="143" t="s">
        <v>9</v>
      </c>
      <c r="B109" s="31" t="s">
        <v>270</v>
      </c>
      <c r="C109" s="103" t="s">
        <v>19</v>
      </c>
      <c r="D109" s="70">
        <v>31302</v>
      </c>
      <c r="E109" s="70">
        <v>102880</v>
      </c>
      <c r="F109" s="70">
        <v>30634</v>
      </c>
      <c r="G109" s="70">
        <v>77951</v>
      </c>
    </row>
    <row r="110" spans="1:7" ht="14" x14ac:dyDescent="0.2">
      <c r="A110" s="143" t="s">
        <v>9</v>
      </c>
      <c r="B110" s="31" t="s">
        <v>271</v>
      </c>
      <c r="C110" s="103" t="s">
        <v>19</v>
      </c>
      <c r="D110" s="67">
        <v>13018</v>
      </c>
      <c r="E110" s="67">
        <v>36109</v>
      </c>
      <c r="F110" s="67">
        <v>12710</v>
      </c>
      <c r="G110" s="67">
        <v>31437</v>
      </c>
    </row>
    <row r="111" spans="1:7" ht="14" x14ac:dyDescent="0.2">
      <c r="A111" s="143" t="s">
        <v>9</v>
      </c>
      <c r="B111" s="31" t="s">
        <v>272</v>
      </c>
      <c r="C111" s="103" t="s">
        <v>19</v>
      </c>
      <c r="D111" s="67">
        <v>18284</v>
      </c>
      <c r="E111" s="67">
        <v>66771</v>
      </c>
      <c r="F111" s="67">
        <v>17924</v>
      </c>
      <c r="G111" s="67">
        <v>46514</v>
      </c>
    </row>
    <row r="112" spans="1:7" ht="14" x14ac:dyDescent="0.2">
      <c r="A112" s="143" t="s">
        <v>9</v>
      </c>
      <c r="B112" s="31" t="s">
        <v>273</v>
      </c>
      <c r="C112" s="103" t="s">
        <v>19</v>
      </c>
      <c r="D112" s="70">
        <v>5482</v>
      </c>
      <c r="E112" s="70">
        <v>8077</v>
      </c>
      <c r="F112" s="70">
        <v>5034</v>
      </c>
      <c r="G112" s="70">
        <v>5080</v>
      </c>
    </row>
    <row r="113" spans="1:7" ht="14" x14ac:dyDescent="0.2">
      <c r="A113" s="144"/>
      <c r="B113" s="68" t="s">
        <v>203</v>
      </c>
      <c r="C113" s="104" t="s">
        <v>19</v>
      </c>
      <c r="D113" s="75">
        <v>2340</v>
      </c>
      <c r="E113" s="75">
        <v>2991</v>
      </c>
      <c r="F113" s="75">
        <v>2131</v>
      </c>
      <c r="G113" s="75">
        <v>2200</v>
      </c>
    </row>
    <row r="114" spans="1:7" ht="14" x14ac:dyDescent="0.2">
      <c r="A114" s="144"/>
      <c r="B114" s="68" t="s">
        <v>204</v>
      </c>
      <c r="C114" s="104" t="s">
        <v>19</v>
      </c>
      <c r="D114" s="75">
        <v>3142</v>
      </c>
      <c r="E114" s="75">
        <v>5086</v>
      </c>
      <c r="F114" s="75">
        <v>2903</v>
      </c>
      <c r="G114" s="75">
        <v>2880</v>
      </c>
    </row>
    <row r="115" spans="1:7" ht="14" x14ac:dyDescent="0.2">
      <c r="A115" s="143" t="s">
        <v>231</v>
      </c>
      <c r="B115" s="31" t="s">
        <v>274</v>
      </c>
      <c r="C115" s="104" t="s">
        <v>54</v>
      </c>
      <c r="D115" s="77">
        <f>+D112/D4*100</f>
        <v>64.418331374853111</v>
      </c>
      <c r="E115" s="10">
        <f>+E112/E4*100</f>
        <v>96.649515376331223</v>
      </c>
      <c r="F115" s="77">
        <f>+F112/F4*100</f>
        <v>89.192062367115525</v>
      </c>
      <c r="G115" s="10">
        <f>+G112/G4*100</f>
        <v>93.382352941176478</v>
      </c>
    </row>
    <row r="116" spans="1:7" ht="15" x14ac:dyDescent="0.2">
      <c r="A116" s="143" t="s">
        <v>231</v>
      </c>
      <c r="B116" s="31" t="s">
        <v>275</v>
      </c>
      <c r="C116" s="104" t="s">
        <v>19</v>
      </c>
      <c r="D116" s="75">
        <v>153581.19999999998</v>
      </c>
      <c r="E116" s="75">
        <v>342710.44999999995</v>
      </c>
      <c r="F116" s="75">
        <v>145884.19999999998</v>
      </c>
      <c r="G116" s="86" t="s">
        <v>276</v>
      </c>
    </row>
    <row r="117" spans="1:7" ht="15" x14ac:dyDescent="0.2">
      <c r="A117" s="144"/>
      <c r="B117" s="68" t="s">
        <v>203</v>
      </c>
      <c r="C117" s="104" t="s">
        <v>19</v>
      </c>
      <c r="D117" s="75">
        <v>60668.30000000009</v>
      </c>
      <c r="E117" s="75">
        <v>114931.5</v>
      </c>
      <c r="F117" s="75">
        <v>56976.30000000009</v>
      </c>
      <c r="G117" s="86" t="s">
        <v>278</v>
      </c>
    </row>
    <row r="118" spans="1:7" ht="15" x14ac:dyDescent="0.2">
      <c r="A118" s="144"/>
      <c r="B118" s="68" t="s">
        <v>204</v>
      </c>
      <c r="C118" s="104" t="s">
        <v>19</v>
      </c>
      <c r="D118" s="75">
        <v>92912.899999999892</v>
      </c>
      <c r="E118" s="75">
        <v>227778.94999999998</v>
      </c>
      <c r="F118" s="75">
        <v>88907.899999999892</v>
      </c>
      <c r="G118" s="86" t="s">
        <v>279</v>
      </c>
    </row>
    <row r="119" spans="1:7" ht="15" x14ac:dyDescent="0.2">
      <c r="A119" s="143" t="s">
        <v>280</v>
      </c>
      <c r="B119" s="31" t="s">
        <v>281</v>
      </c>
      <c r="C119" s="104" t="s">
        <v>19</v>
      </c>
      <c r="D119" s="87">
        <f t="shared" ref="D119:F121" si="9">+D116/D4</f>
        <v>18.047144535840186</v>
      </c>
      <c r="E119" s="87">
        <f t="shared" si="9"/>
        <v>41.008789039128871</v>
      </c>
      <c r="F119" s="87">
        <f t="shared" si="9"/>
        <v>25.847661233167962</v>
      </c>
      <c r="G119" s="86" t="s">
        <v>282</v>
      </c>
    </row>
    <row r="120" spans="1:7" ht="15" x14ac:dyDescent="0.2">
      <c r="A120" s="143" t="s">
        <v>280</v>
      </c>
      <c r="B120" s="68" t="s">
        <v>203</v>
      </c>
      <c r="C120" s="104" t="s">
        <v>19</v>
      </c>
      <c r="D120" s="87">
        <f t="shared" si="9"/>
        <v>18.59849785407728</v>
      </c>
      <c r="E120" s="87">
        <f t="shared" si="9"/>
        <v>35.972300469483571</v>
      </c>
      <c r="F120" s="87">
        <f t="shared" si="9"/>
        <v>23.114117647058862</v>
      </c>
      <c r="G120" s="86" t="s">
        <v>284</v>
      </c>
    </row>
    <row r="121" spans="1:7" ht="15" x14ac:dyDescent="0.2">
      <c r="A121" s="143" t="s">
        <v>280</v>
      </c>
      <c r="B121" s="68" t="s">
        <v>204</v>
      </c>
      <c r="C121" s="104" t="s">
        <v>19</v>
      </c>
      <c r="D121" s="87">
        <f t="shared" si="9"/>
        <v>17.704439786585347</v>
      </c>
      <c r="E121" s="87">
        <f t="shared" si="9"/>
        <v>44.126104223169314</v>
      </c>
      <c r="F121" s="87">
        <f t="shared" si="9"/>
        <v>27.967253853412988</v>
      </c>
      <c r="G121" s="86" t="s">
        <v>286</v>
      </c>
    </row>
    <row r="122" spans="1:7" ht="15" x14ac:dyDescent="0.2">
      <c r="A122" s="144"/>
      <c r="B122" s="71" t="s">
        <v>288</v>
      </c>
      <c r="C122" s="104" t="s">
        <v>19</v>
      </c>
      <c r="D122" s="75">
        <v>15.5</v>
      </c>
      <c r="E122" s="86" t="s">
        <v>289</v>
      </c>
      <c r="F122" s="75">
        <v>15.5</v>
      </c>
      <c r="G122" s="86" t="s">
        <v>289</v>
      </c>
    </row>
    <row r="123" spans="1:7" ht="15" x14ac:dyDescent="0.2">
      <c r="A123" s="143" t="s">
        <v>280</v>
      </c>
      <c r="B123" s="68"/>
      <c r="C123" s="104" t="s">
        <v>290</v>
      </c>
      <c r="D123" s="87">
        <f>+D122/D45</f>
        <v>0.38750000000000001</v>
      </c>
      <c r="E123" s="86" t="s">
        <v>291</v>
      </c>
      <c r="F123" s="87">
        <f>+F122/F45</f>
        <v>1.4090909090909092</v>
      </c>
      <c r="G123" s="86" t="s">
        <v>291</v>
      </c>
    </row>
    <row r="124" spans="1:7" ht="15" x14ac:dyDescent="0.2">
      <c r="A124" s="144"/>
      <c r="B124" s="71" t="s">
        <v>292</v>
      </c>
      <c r="C124" s="104" t="s">
        <v>19</v>
      </c>
      <c r="D124" s="75">
        <v>53</v>
      </c>
      <c r="E124" s="86" t="s">
        <v>293</v>
      </c>
      <c r="F124" s="75">
        <v>53</v>
      </c>
      <c r="G124" s="86" t="s">
        <v>293</v>
      </c>
    </row>
    <row r="125" spans="1:7" ht="15" x14ac:dyDescent="0.2">
      <c r="A125" s="143" t="s">
        <v>280</v>
      </c>
      <c r="B125" s="68"/>
      <c r="C125" s="104" t="s">
        <v>290</v>
      </c>
      <c r="D125" s="87">
        <f>+D124/D49</f>
        <v>1</v>
      </c>
      <c r="E125" s="86" t="s">
        <v>294</v>
      </c>
      <c r="F125" s="87">
        <f>+F124/F49</f>
        <v>2.12</v>
      </c>
      <c r="G125" s="86" t="s">
        <v>294</v>
      </c>
    </row>
    <row r="126" spans="1:7" ht="15" x14ac:dyDescent="0.2">
      <c r="A126" s="144"/>
      <c r="B126" s="71" t="s">
        <v>295</v>
      </c>
      <c r="C126" s="104" t="s">
        <v>19</v>
      </c>
      <c r="D126" s="75">
        <v>25238.149999999994</v>
      </c>
      <c r="E126" s="86" t="s">
        <v>296</v>
      </c>
      <c r="F126" s="75">
        <v>25238.149999999994</v>
      </c>
      <c r="G126" s="86" t="s">
        <v>296</v>
      </c>
    </row>
    <row r="127" spans="1:7" ht="15" x14ac:dyDescent="0.2">
      <c r="A127" s="143" t="s">
        <v>280</v>
      </c>
      <c r="B127" s="88"/>
      <c r="C127" s="104" t="s">
        <v>290</v>
      </c>
      <c r="D127" s="87">
        <f>+D126/D53</f>
        <v>27.825964718853356</v>
      </c>
      <c r="E127" s="86" t="s">
        <v>297</v>
      </c>
      <c r="F127" s="87">
        <f>+F126/F53</f>
        <v>49.389726027397252</v>
      </c>
      <c r="G127" s="86" t="s">
        <v>297</v>
      </c>
    </row>
    <row r="128" spans="1:7" ht="15" x14ac:dyDescent="0.2">
      <c r="A128" s="144"/>
      <c r="B128" s="71" t="s">
        <v>298</v>
      </c>
      <c r="C128" s="104" t="s">
        <v>19</v>
      </c>
      <c r="D128" s="75">
        <v>120577.54999999999</v>
      </c>
      <c r="E128" s="86" t="s">
        <v>299</v>
      </c>
      <c r="F128" s="75">
        <v>120577.54999999999</v>
      </c>
      <c r="G128" s="86" t="s">
        <v>299</v>
      </c>
    </row>
    <row r="129" spans="1:7" ht="15" x14ac:dyDescent="0.2">
      <c r="A129" s="143" t="s">
        <v>280</v>
      </c>
      <c r="B129" s="88"/>
      <c r="C129" s="104" t="s">
        <v>290</v>
      </c>
      <c r="D129" s="87">
        <f>+D128/D57</f>
        <v>16.055599201065245</v>
      </c>
      <c r="E129" s="86" t="s">
        <v>300</v>
      </c>
      <c r="F129" s="87">
        <f>+F128/F57</f>
        <v>23.656572493623699</v>
      </c>
      <c r="G129" s="86" t="s">
        <v>300</v>
      </c>
    </row>
    <row r="130" spans="1:7" ht="14" x14ac:dyDescent="0.2">
      <c r="A130" s="143" t="s">
        <v>231</v>
      </c>
      <c r="B130" s="31" t="s">
        <v>301</v>
      </c>
      <c r="C130" s="103" t="s">
        <v>19</v>
      </c>
      <c r="D130" s="67">
        <v>34523.837499999994</v>
      </c>
      <c r="E130" s="67">
        <v>42838.806249999994</v>
      </c>
      <c r="F130" s="67">
        <v>18235.524999999998</v>
      </c>
      <c r="G130" s="67">
        <v>28476.625</v>
      </c>
    </row>
    <row r="131" spans="1:7" ht="14" x14ac:dyDescent="0.2">
      <c r="A131" s="143" t="s">
        <v>302</v>
      </c>
      <c r="B131" s="31" t="s">
        <v>303</v>
      </c>
      <c r="C131" s="103" t="s">
        <v>19</v>
      </c>
      <c r="D131" s="67">
        <v>156918.19999999969</v>
      </c>
      <c r="E131" s="67">
        <v>343795.3</v>
      </c>
      <c r="F131" s="67">
        <v>145884.19999999969</v>
      </c>
      <c r="G131" s="67">
        <v>231349</v>
      </c>
    </row>
    <row r="132" spans="1:7" ht="28" x14ac:dyDescent="0.2">
      <c r="A132" s="143" t="s">
        <v>302</v>
      </c>
      <c r="B132" s="31" t="s">
        <v>304</v>
      </c>
      <c r="C132" s="103" t="s">
        <v>19</v>
      </c>
      <c r="D132" s="67">
        <v>37256</v>
      </c>
      <c r="E132" s="67">
        <v>91297.55</v>
      </c>
      <c r="F132" s="67">
        <v>34046.5</v>
      </c>
      <c r="G132" s="67">
        <v>55510</v>
      </c>
    </row>
    <row r="133" spans="1:7" ht="28" x14ac:dyDescent="0.2">
      <c r="A133" s="143" t="s">
        <v>302</v>
      </c>
      <c r="B133" s="31" t="s">
        <v>304</v>
      </c>
      <c r="C133" s="103" t="s">
        <v>54</v>
      </c>
      <c r="D133" s="12">
        <f>+D132/D131*100</f>
        <v>23.742306501094248</v>
      </c>
      <c r="E133" s="12">
        <f>+E132/E131*100</f>
        <v>26.555787702740556</v>
      </c>
      <c r="F133" s="12">
        <f>+F132/F131*100</f>
        <v>23.338031123315666</v>
      </c>
      <c r="G133" s="12">
        <f>+G132/G131*100</f>
        <v>23.994052275998602</v>
      </c>
    </row>
    <row r="134" spans="1:7" ht="28" x14ac:dyDescent="0.2">
      <c r="A134" s="143" t="s">
        <v>302</v>
      </c>
      <c r="B134" s="31" t="s">
        <v>305</v>
      </c>
      <c r="C134" s="103" t="s">
        <v>19</v>
      </c>
      <c r="D134" s="67">
        <v>9698.5</v>
      </c>
      <c r="E134" s="67">
        <v>89829</v>
      </c>
      <c r="F134" s="67">
        <v>5675</v>
      </c>
      <c r="G134" s="67">
        <v>31553</v>
      </c>
    </row>
    <row r="135" spans="1:7" ht="28" x14ac:dyDescent="0.2">
      <c r="A135" s="143" t="s">
        <v>302</v>
      </c>
      <c r="B135" s="31" t="s">
        <v>305</v>
      </c>
      <c r="C135" s="103" t="s">
        <v>54</v>
      </c>
      <c r="D135" s="12">
        <f t="shared" ref="D135" si="10">+D134/D131*100</f>
        <v>6.1806087502915652</v>
      </c>
      <c r="E135" s="12">
        <f>+E134/E131*100</f>
        <v>26.128629448977343</v>
      </c>
      <c r="F135" s="12">
        <f>+F134/F131*100</f>
        <v>3.8900717144145918</v>
      </c>
      <c r="G135" s="12">
        <f>+G134/G131*100</f>
        <v>13.638701701757949</v>
      </c>
    </row>
    <row r="136" spans="1:7" ht="28" x14ac:dyDescent="0.2">
      <c r="A136" s="143" t="s">
        <v>302</v>
      </c>
      <c r="B136" s="31" t="s">
        <v>306</v>
      </c>
      <c r="C136" s="103" t="s">
        <v>19</v>
      </c>
      <c r="D136" s="67">
        <v>4947</v>
      </c>
      <c r="E136" s="67">
        <v>10880.25</v>
      </c>
      <c r="F136" s="67">
        <v>4544</v>
      </c>
      <c r="G136" s="67">
        <v>5461</v>
      </c>
    </row>
    <row r="137" spans="1:7" ht="28" x14ac:dyDescent="0.2">
      <c r="A137" s="143" t="s">
        <v>302</v>
      </c>
      <c r="B137" s="31" t="s">
        <v>306</v>
      </c>
      <c r="C137" s="103" t="s">
        <v>54</v>
      </c>
      <c r="D137" s="12">
        <f t="shared" ref="D137" si="11">+D136/D131*100</f>
        <v>3.1525979777999042</v>
      </c>
      <c r="E137" s="12">
        <f>+E136/E131*100</f>
        <v>3.1647465803051991</v>
      </c>
      <c r="F137" s="12">
        <f>+F136/F131*100</f>
        <v>3.1147992722995426</v>
      </c>
      <c r="G137" s="12">
        <f>+G136/G131*100</f>
        <v>2.3605029630558159</v>
      </c>
    </row>
    <row r="138" spans="1:7" ht="28" x14ac:dyDescent="0.2">
      <c r="A138" s="143" t="s">
        <v>302</v>
      </c>
      <c r="B138" s="31" t="s">
        <v>307</v>
      </c>
      <c r="C138" s="103" t="s">
        <v>19</v>
      </c>
      <c r="D138" s="67">
        <v>9271.5</v>
      </c>
      <c r="E138" s="67">
        <v>11893</v>
      </c>
      <c r="F138" s="67">
        <v>7860.5</v>
      </c>
      <c r="G138" s="67">
        <v>6132</v>
      </c>
    </row>
    <row r="139" spans="1:7" ht="28" x14ac:dyDescent="0.2">
      <c r="A139" s="143" t="s">
        <v>302</v>
      </c>
      <c r="B139" s="31" t="s">
        <v>307</v>
      </c>
      <c r="C139" s="103" t="s">
        <v>54</v>
      </c>
      <c r="D139" s="12">
        <f t="shared" ref="D139" si="12">+D138/D131*100</f>
        <v>5.9084924502065528</v>
      </c>
      <c r="E139" s="12">
        <f>+E138/E131*100</f>
        <v>3.4593259419195088</v>
      </c>
      <c r="F139" s="12">
        <f>+F138/F131*100</f>
        <v>5.3881777464591893</v>
      </c>
      <c r="G139" s="12">
        <f>+G138/G131*100</f>
        <v>2.6505409576008541</v>
      </c>
    </row>
    <row r="140" spans="1:7" ht="28" x14ac:dyDescent="0.2">
      <c r="A140" s="143" t="s">
        <v>302</v>
      </c>
      <c r="B140" s="31" t="s">
        <v>308</v>
      </c>
      <c r="C140" s="103" t="s">
        <v>19</v>
      </c>
      <c r="D140" s="67">
        <v>95745.199999999691</v>
      </c>
      <c r="E140" s="67">
        <v>139895.5</v>
      </c>
      <c r="F140" s="67">
        <v>93758.199999999691</v>
      </c>
      <c r="G140" s="67">
        <v>132693</v>
      </c>
    </row>
    <row r="141" spans="1:7" ht="28" x14ac:dyDescent="0.2">
      <c r="A141" s="143" t="s">
        <v>302</v>
      </c>
      <c r="B141" s="31" t="s">
        <v>309</v>
      </c>
      <c r="C141" s="103" t="s">
        <v>54</v>
      </c>
      <c r="D141" s="12">
        <f t="shared" ref="D141" si="13">+D140/D131*100</f>
        <v>61.015994320607739</v>
      </c>
      <c r="E141" s="12">
        <f>+E140/E131*100</f>
        <v>40.691510326057397</v>
      </c>
      <c r="F141" s="12">
        <f>+F140/F131*100</f>
        <v>64.268920143511011</v>
      </c>
      <c r="G141" s="12">
        <f>+G140/G131*100</f>
        <v>57.356202101586781</v>
      </c>
    </row>
    <row r="142" spans="1:7" ht="28" x14ac:dyDescent="0.2">
      <c r="A142" s="143" t="s">
        <v>231</v>
      </c>
      <c r="B142" s="31" t="s">
        <v>310</v>
      </c>
      <c r="C142" s="105" t="s">
        <v>311</v>
      </c>
      <c r="D142" s="67">
        <f>+D116/D4</f>
        <v>18.047144535840186</v>
      </c>
      <c r="E142" s="67">
        <f>+E116/E4</f>
        <v>41.008789039128871</v>
      </c>
      <c r="F142" s="67">
        <f>+F116/F4</f>
        <v>25.847661233167962</v>
      </c>
      <c r="G142" s="67">
        <f>+G116/G4</f>
        <v>4.1877499999999998E-2</v>
      </c>
    </row>
    <row r="143" spans="1:7" ht="28" x14ac:dyDescent="0.2">
      <c r="A143" s="143" t="s">
        <v>312</v>
      </c>
      <c r="B143" s="31" t="s">
        <v>313</v>
      </c>
      <c r="C143" s="103" t="s">
        <v>198</v>
      </c>
      <c r="D143" s="67">
        <v>1775631.65</v>
      </c>
      <c r="E143" s="67">
        <v>1500906.0921568626</v>
      </c>
      <c r="F143" s="67">
        <v>1662744.13</v>
      </c>
      <c r="G143" s="67">
        <v>1222095</v>
      </c>
    </row>
    <row r="144" spans="1:7" ht="14" x14ac:dyDescent="0.2">
      <c r="A144" s="143" t="s">
        <v>267</v>
      </c>
      <c r="B144" s="31" t="s">
        <v>314</v>
      </c>
      <c r="C144" s="103" t="s">
        <v>19</v>
      </c>
      <c r="D144" s="67">
        <f>D107/D24</f>
        <v>15.767128027681656</v>
      </c>
      <c r="E144" s="21">
        <f>E107/E24</f>
        <v>25.947018348623853</v>
      </c>
      <c r="F144" s="67">
        <f>F107/F24</f>
        <v>22.423992994746051</v>
      </c>
      <c r="G144" s="21">
        <f>G107/G24</f>
        <v>23.376254180602007</v>
      </c>
    </row>
    <row r="145" spans="1:7" ht="14" x14ac:dyDescent="0.2">
      <c r="A145" s="143" t="s">
        <v>267</v>
      </c>
      <c r="B145" s="31" t="s">
        <v>315</v>
      </c>
      <c r="C145" s="103" t="s">
        <v>19</v>
      </c>
      <c r="D145" s="67">
        <f>D108/D29</f>
        <v>18.10681937172772</v>
      </c>
      <c r="E145" s="21">
        <f>E108/E29</f>
        <v>44.168589922048994</v>
      </c>
      <c r="F145" s="67">
        <f>F108/F29</f>
        <v>25.922550758919726</v>
      </c>
      <c r="G145" s="21">
        <f>G108/G29</f>
        <v>43.702189178025613</v>
      </c>
    </row>
    <row r="146" spans="1:7" ht="15" customHeight="1" x14ac:dyDescent="0.2">
      <c r="B146" s="232" t="s">
        <v>316</v>
      </c>
      <c r="C146" s="232"/>
      <c r="D146" s="232"/>
      <c r="E146" s="232"/>
      <c r="F146" s="232"/>
      <c r="G146" s="232"/>
    </row>
    <row r="147" spans="1:7" ht="28" x14ac:dyDescent="0.2">
      <c r="A147" s="143" t="s">
        <v>317</v>
      </c>
      <c r="B147" s="31" t="s">
        <v>318</v>
      </c>
      <c r="C147" s="103" t="s">
        <v>19</v>
      </c>
      <c r="D147" s="67">
        <v>5651</v>
      </c>
      <c r="E147" s="89">
        <v>5447</v>
      </c>
      <c r="F147" s="67">
        <f>F4</f>
        <v>5644</v>
      </c>
      <c r="G147" s="21">
        <f>G4</f>
        <v>5440</v>
      </c>
    </row>
    <row r="148" spans="1:7" ht="28" x14ac:dyDescent="0.2">
      <c r="A148" s="143" t="s">
        <v>317</v>
      </c>
      <c r="B148" s="31" t="s">
        <v>318</v>
      </c>
      <c r="C148" s="103" t="s">
        <v>54</v>
      </c>
      <c r="D148" s="69">
        <f>D147/D4*100</f>
        <v>66.4042303172738</v>
      </c>
      <c r="E148" s="69">
        <f>E147/E4*100</f>
        <v>65.178891946870891</v>
      </c>
      <c r="F148" s="69">
        <f>F147/F4*100</f>
        <v>100</v>
      </c>
      <c r="G148" s="16">
        <f>G147/G4*100</f>
        <v>100</v>
      </c>
    </row>
    <row r="149" spans="1:7" ht="14" x14ac:dyDescent="0.2">
      <c r="A149" s="143" t="s">
        <v>9</v>
      </c>
      <c r="B149" s="31" t="s">
        <v>319</v>
      </c>
      <c r="C149" s="103" t="s">
        <v>19</v>
      </c>
      <c r="D149" s="75">
        <v>254.01098901098902</v>
      </c>
      <c r="E149" s="75">
        <v>240.26726447536791</v>
      </c>
      <c r="F149" s="75">
        <v>250</v>
      </c>
      <c r="G149" s="75">
        <v>251</v>
      </c>
    </row>
    <row r="150" spans="1:7" ht="14" x14ac:dyDescent="0.2">
      <c r="A150" s="143" t="s">
        <v>57</v>
      </c>
      <c r="B150" s="31" t="s">
        <v>320</v>
      </c>
      <c r="C150" s="103" t="s">
        <v>19</v>
      </c>
      <c r="D150" s="72">
        <f>D149*8</f>
        <v>2032.0879120879122</v>
      </c>
      <c r="E150" s="11">
        <f>E149*8</f>
        <v>1922.1381158029433</v>
      </c>
      <c r="F150" s="72">
        <f>F149*8</f>
        <v>2000</v>
      </c>
      <c r="G150" s="11">
        <f>G149*8</f>
        <v>2008</v>
      </c>
    </row>
    <row r="151" spans="1:7" ht="14" x14ac:dyDescent="0.2">
      <c r="A151" s="143" t="s">
        <v>57</v>
      </c>
      <c r="B151" s="90" t="s">
        <v>321</v>
      </c>
      <c r="C151" s="103" t="s">
        <v>19</v>
      </c>
      <c r="D151" s="67">
        <v>0</v>
      </c>
      <c r="E151" s="75">
        <v>0</v>
      </c>
      <c r="F151" s="67">
        <v>0</v>
      </c>
      <c r="G151" s="75">
        <v>0</v>
      </c>
    </row>
    <row r="152" spans="1:7" ht="28" x14ac:dyDescent="0.2">
      <c r="A152" s="143" t="s">
        <v>57</v>
      </c>
      <c r="B152" s="90" t="s">
        <v>323</v>
      </c>
      <c r="C152" s="103" t="s">
        <v>19</v>
      </c>
      <c r="D152" s="67">
        <v>4</v>
      </c>
      <c r="E152" s="75">
        <v>7</v>
      </c>
      <c r="F152" s="67">
        <v>4</v>
      </c>
      <c r="G152" s="67">
        <v>5</v>
      </c>
    </row>
    <row r="153" spans="1:7" ht="14" x14ac:dyDescent="0.2">
      <c r="B153" s="68" t="s">
        <v>203</v>
      </c>
      <c r="C153" s="103" t="s">
        <v>19</v>
      </c>
      <c r="D153" s="67">
        <v>1</v>
      </c>
      <c r="E153" s="67">
        <v>2</v>
      </c>
      <c r="F153" s="67">
        <v>1</v>
      </c>
      <c r="G153" s="67">
        <v>2</v>
      </c>
    </row>
    <row r="154" spans="1:7" ht="14" x14ac:dyDescent="0.2">
      <c r="B154" s="68" t="s">
        <v>204</v>
      </c>
      <c r="C154" s="103" t="s">
        <v>19</v>
      </c>
      <c r="D154" s="67">
        <v>3</v>
      </c>
      <c r="E154" s="67">
        <v>5</v>
      </c>
      <c r="F154" s="67">
        <v>3</v>
      </c>
      <c r="G154" s="67">
        <v>3</v>
      </c>
    </row>
    <row r="155" spans="1:7" ht="42" x14ac:dyDescent="0.2">
      <c r="A155" s="143" t="s">
        <v>9</v>
      </c>
      <c r="B155" s="31" t="s">
        <v>324</v>
      </c>
      <c r="C155" s="103" t="s">
        <v>19</v>
      </c>
      <c r="D155" s="67">
        <v>4</v>
      </c>
      <c r="E155" s="67">
        <v>7</v>
      </c>
      <c r="F155" s="67">
        <v>4</v>
      </c>
      <c r="G155" s="67">
        <v>5</v>
      </c>
    </row>
    <row r="156" spans="1:7" ht="14" x14ac:dyDescent="0.2">
      <c r="B156" s="68" t="s">
        <v>203</v>
      </c>
      <c r="C156" s="103" t="s">
        <v>19</v>
      </c>
      <c r="D156" s="67">
        <v>1</v>
      </c>
      <c r="E156" s="67">
        <v>2</v>
      </c>
      <c r="F156" s="67">
        <v>1</v>
      </c>
      <c r="G156" s="67">
        <v>2</v>
      </c>
    </row>
    <row r="157" spans="1:7" ht="14" x14ac:dyDescent="0.2">
      <c r="B157" s="68" t="s">
        <v>204</v>
      </c>
      <c r="C157" s="103" t="s">
        <v>19</v>
      </c>
      <c r="D157" s="67">
        <v>3</v>
      </c>
      <c r="E157" s="67">
        <v>5</v>
      </c>
      <c r="F157" s="67">
        <v>3</v>
      </c>
      <c r="G157" s="67">
        <v>3</v>
      </c>
    </row>
    <row r="158" spans="1:7" ht="28" x14ac:dyDescent="0.2">
      <c r="A158" s="143" t="s">
        <v>231</v>
      </c>
      <c r="B158" s="31" t="s">
        <v>325</v>
      </c>
      <c r="C158" s="103" t="s">
        <v>19</v>
      </c>
      <c r="D158" s="67">
        <v>250</v>
      </c>
      <c r="E158" s="67">
        <v>345</v>
      </c>
      <c r="F158" s="67">
        <v>250</v>
      </c>
      <c r="G158" s="75">
        <v>262</v>
      </c>
    </row>
    <row r="159" spans="1:7" ht="14" x14ac:dyDescent="0.2">
      <c r="B159" s="68" t="s">
        <v>203</v>
      </c>
      <c r="C159" s="103" t="s">
        <v>19</v>
      </c>
      <c r="D159" s="67">
        <v>59</v>
      </c>
      <c r="E159" s="67">
        <v>198</v>
      </c>
      <c r="F159" s="67">
        <v>59</v>
      </c>
      <c r="G159" s="75">
        <v>198</v>
      </c>
    </row>
    <row r="160" spans="1:7" ht="14" x14ac:dyDescent="0.2">
      <c r="B160" s="68" t="s">
        <v>204</v>
      </c>
      <c r="C160" s="103" t="s">
        <v>19</v>
      </c>
      <c r="D160" s="67">
        <v>191</v>
      </c>
      <c r="E160" s="67">
        <v>147</v>
      </c>
      <c r="F160" s="67">
        <v>191</v>
      </c>
      <c r="G160" s="75">
        <v>64</v>
      </c>
    </row>
    <row r="161" spans="1:7" ht="28" x14ac:dyDescent="0.2">
      <c r="A161" s="143" t="s">
        <v>57</v>
      </c>
      <c r="B161" s="31" t="s">
        <v>326</v>
      </c>
      <c r="C161" s="103" t="s">
        <v>19</v>
      </c>
      <c r="D161" s="91">
        <f>(+D155*200000)/(D149*8*D4)</f>
        <v>4.6261310826951431E-2</v>
      </c>
      <c r="E161" s="91">
        <f>(+E155*200000)/(E149*8*E4)</f>
        <v>8.7155147596383001E-2</v>
      </c>
      <c r="F161" s="91">
        <f>(+F155*200000)/(F149*8*F4)</f>
        <v>7.087172218284904E-2</v>
      </c>
      <c r="G161" s="91">
        <f>(+G155*200000)/(G149*8*G4)</f>
        <v>9.1545582376376847E-2</v>
      </c>
    </row>
    <row r="162" spans="1:7" ht="28" x14ac:dyDescent="0.2">
      <c r="A162" s="143" t="s">
        <v>57</v>
      </c>
      <c r="B162" s="31" t="s">
        <v>327</v>
      </c>
      <c r="C162" s="103" t="s">
        <v>19</v>
      </c>
      <c r="D162" s="91">
        <f>(+D152*200000)/(D149*8*D4)</f>
        <v>4.6261310826951431E-2</v>
      </c>
      <c r="E162" s="91">
        <f>(+E152*200000)/(E149*8*E4)</f>
        <v>8.7155147596383001E-2</v>
      </c>
      <c r="F162" s="91">
        <f>(+F152*200000)/(F149*8*F4)</f>
        <v>7.087172218284904E-2</v>
      </c>
      <c r="G162" s="91">
        <f>(+G152*200000)/(G149*8*G4)</f>
        <v>9.1545582376376847E-2</v>
      </c>
    </row>
    <row r="163" spans="1:7" ht="28" x14ac:dyDescent="0.2">
      <c r="A163" s="143" t="s">
        <v>231</v>
      </c>
      <c r="B163" s="31" t="s">
        <v>328</v>
      </c>
      <c r="C163" s="103" t="s">
        <v>19</v>
      </c>
      <c r="D163" s="67">
        <v>4660</v>
      </c>
      <c r="E163" s="67">
        <v>4549</v>
      </c>
      <c r="F163" s="67">
        <v>3595</v>
      </c>
      <c r="G163" s="75">
        <v>3259</v>
      </c>
    </row>
    <row r="164" spans="1:7" ht="14" x14ac:dyDescent="0.2">
      <c r="B164" s="68" t="s">
        <v>203</v>
      </c>
      <c r="C164" s="103" t="s">
        <v>19</v>
      </c>
      <c r="D164" s="67">
        <v>1679</v>
      </c>
      <c r="E164" s="67">
        <v>1447</v>
      </c>
      <c r="F164" s="67">
        <v>1392</v>
      </c>
      <c r="G164" s="75">
        <v>1196</v>
      </c>
    </row>
    <row r="165" spans="1:7" ht="14" x14ac:dyDescent="0.2">
      <c r="B165" s="68" t="s">
        <v>204</v>
      </c>
      <c r="C165" s="103" t="s">
        <v>19</v>
      </c>
      <c r="D165" s="67">
        <v>2981</v>
      </c>
      <c r="E165" s="67">
        <v>3102</v>
      </c>
      <c r="F165" s="67">
        <v>2203</v>
      </c>
      <c r="G165" s="75">
        <v>2063</v>
      </c>
    </row>
    <row r="166" spans="1:7" ht="28" x14ac:dyDescent="0.2">
      <c r="A166" s="143" t="s">
        <v>231</v>
      </c>
      <c r="B166" s="31" t="s">
        <v>329</v>
      </c>
      <c r="C166" s="103" t="s">
        <v>19</v>
      </c>
      <c r="D166" s="70">
        <v>40079.5</v>
      </c>
      <c r="E166" s="70">
        <v>36662</v>
      </c>
      <c r="F166" s="70">
        <v>36667</v>
      </c>
      <c r="G166" s="70">
        <v>28135</v>
      </c>
    </row>
    <row r="167" spans="1:7" ht="14" x14ac:dyDescent="0.2">
      <c r="B167" s="68" t="s">
        <v>203</v>
      </c>
      <c r="C167" s="103" t="s">
        <v>19</v>
      </c>
      <c r="D167" s="67">
        <v>12636</v>
      </c>
      <c r="E167" s="67">
        <v>9043</v>
      </c>
      <c r="F167" s="67">
        <v>11833</v>
      </c>
      <c r="G167" s="67">
        <v>7801</v>
      </c>
    </row>
    <row r="168" spans="1:7" ht="14" x14ac:dyDescent="0.2">
      <c r="B168" s="68" t="s">
        <v>204</v>
      </c>
      <c r="C168" s="103" t="s">
        <v>19</v>
      </c>
      <c r="D168" s="67">
        <v>27443.5</v>
      </c>
      <c r="E168" s="67">
        <v>27619</v>
      </c>
      <c r="F168" s="67">
        <v>24834</v>
      </c>
      <c r="G168" s="67">
        <v>20334</v>
      </c>
    </row>
    <row r="169" spans="1:7" ht="14" x14ac:dyDescent="0.2">
      <c r="A169" s="143" t="s">
        <v>231</v>
      </c>
      <c r="B169" s="31" t="s">
        <v>330</v>
      </c>
      <c r="C169" s="103" t="s">
        <v>19</v>
      </c>
      <c r="D169" s="67">
        <v>40329.5</v>
      </c>
      <c r="E169" s="67">
        <v>36662</v>
      </c>
      <c r="F169" s="67">
        <v>36917</v>
      </c>
      <c r="G169" s="67">
        <v>28135</v>
      </c>
    </row>
    <row r="170" spans="1:7" ht="14" x14ac:dyDescent="0.2">
      <c r="A170" s="143" t="s">
        <v>231</v>
      </c>
      <c r="B170" s="31" t="s">
        <v>331</v>
      </c>
      <c r="C170" s="103" t="s">
        <v>54</v>
      </c>
      <c r="D170" s="12">
        <f>D169/(250*D4)*100</f>
        <v>1.8956286721504112</v>
      </c>
      <c r="E170" s="12">
        <f>E169/(250*E4)*100</f>
        <v>1.7547923896134976</v>
      </c>
      <c r="F170" s="12">
        <f>F169/(250*F4)*100</f>
        <v>2.6163713678242382</v>
      </c>
      <c r="G170" s="12">
        <f>G169/(250*G4)*100</f>
        <v>2.0687500000000001</v>
      </c>
    </row>
    <row r="171" spans="1:7" ht="15" customHeight="1" x14ac:dyDescent="0.2">
      <c r="B171" s="232" t="s">
        <v>332</v>
      </c>
      <c r="C171" s="232"/>
      <c r="D171" s="232"/>
      <c r="E171" s="232"/>
      <c r="F171" s="232"/>
      <c r="G171" s="232"/>
    </row>
    <row r="172" spans="1:7" ht="28" x14ac:dyDescent="0.2">
      <c r="A172" s="143" t="s">
        <v>9</v>
      </c>
      <c r="B172" s="66" t="s">
        <v>333</v>
      </c>
      <c r="C172" s="103" t="s">
        <v>54</v>
      </c>
      <c r="D172" s="17">
        <v>81</v>
      </c>
      <c r="E172" s="17">
        <f>0.86*100</f>
        <v>86</v>
      </c>
      <c r="F172" s="17">
        <v>74</v>
      </c>
      <c r="G172" s="17">
        <v>80</v>
      </c>
    </row>
    <row r="173" spans="1:7" ht="28" x14ac:dyDescent="0.2">
      <c r="A173" s="143" t="s">
        <v>9</v>
      </c>
      <c r="B173" s="92" t="s">
        <v>334</v>
      </c>
      <c r="C173" s="106" t="s">
        <v>54</v>
      </c>
      <c r="D173" s="93">
        <v>32</v>
      </c>
      <c r="E173" s="93">
        <v>25</v>
      </c>
      <c r="F173" s="93">
        <v>32</v>
      </c>
      <c r="G173" s="93">
        <v>25.2</v>
      </c>
    </row>
    <row r="174" spans="1:7" ht="15" customHeight="1" x14ac:dyDescent="0.2">
      <c r="B174" s="232" t="s">
        <v>335</v>
      </c>
      <c r="C174" s="232"/>
      <c r="D174" s="232"/>
      <c r="E174" s="232"/>
      <c r="F174" s="232"/>
      <c r="G174" s="232"/>
    </row>
    <row r="175" spans="1:7" ht="14" x14ac:dyDescent="0.2">
      <c r="A175" s="143" t="s">
        <v>336</v>
      </c>
      <c r="B175" s="92" t="s">
        <v>561</v>
      </c>
      <c r="C175" s="106" t="s">
        <v>54</v>
      </c>
      <c r="D175" s="17">
        <v>85</v>
      </c>
      <c r="E175" s="17">
        <v>88</v>
      </c>
      <c r="F175" s="17">
        <v>87</v>
      </c>
      <c r="G175" s="17">
        <v>90</v>
      </c>
    </row>
    <row r="176" spans="1:7" ht="28" x14ac:dyDescent="0.2">
      <c r="A176" s="143" t="s">
        <v>9</v>
      </c>
      <c r="B176" s="31" t="s">
        <v>337</v>
      </c>
      <c r="C176" s="106" t="s">
        <v>54</v>
      </c>
      <c r="D176" s="72">
        <v>95</v>
      </c>
      <c r="E176" s="11">
        <v>96.986715975298154</v>
      </c>
      <c r="F176" s="17">
        <v>95</v>
      </c>
      <c r="G176" s="11">
        <v>96.8</v>
      </c>
    </row>
    <row r="177" spans="1:7" ht="42" x14ac:dyDescent="0.2">
      <c r="A177" s="143" t="s">
        <v>9</v>
      </c>
      <c r="B177" s="92" t="s">
        <v>338</v>
      </c>
      <c r="C177" s="103" t="s">
        <v>198</v>
      </c>
      <c r="D177" s="17">
        <v>0</v>
      </c>
      <c r="E177" s="17">
        <v>0</v>
      </c>
      <c r="F177" s="17">
        <v>0</v>
      </c>
      <c r="G177" s="17">
        <v>0</v>
      </c>
    </row>
    <row r="178" spans="1:7" ht="16.25" customHeight="1" x14ac:dyDescent="0.2">
      <c r="B178" s="232" t="s">
        <v>339</v>
      </c>
      <c r="C178" s="232"/>
      <c r="D178" s="232"/>
      <c r="E178" s="232"/>
      <c r="F178" s="232"/>
      <c r="G178" s="232"/>
    </row>
    <row r="179" spans="1:7" ht="14" x14ac:dyDescent="0.15">
      <c r="A179" s="143" t="s">
        <v>340</v>
      </c>
      <c r="B179" s="92" t="s">
        <v>341</v>
      </c>
      <c r="C179" s="103" t="s">
        <v>342</v>
      </c>
      <c r="D179" s="94">
        <v>2.2974859799999998</v>
      </c>
      <c r="E179" s="94">
        <v>2.4427411999999999</v>
      </c>
      <c r="F179" s="95">
        <v>2.1627573999999998</v>
      </c>
      <c r="G179" s="95">
        <v>2.2683876000000001</v>
      </c>
    </row>
    <row r="180" spans="1:7" ht="16.25" customHeight="1" x14ac:dyDescent="0.2">
      <c r="B180" s="232" t="s">
        <v>343</v>
      </c>
      <c r="C180" s="232"/>
      <c r="D180" s="232"/>
      <c r="E180" s="232"/>
      <c r="F180" s="232"/>
      <c r="G180" s="232"/>
    </row>
    <row r="181" spans="1:7" ht="14" x14ac:dyDescent="0.2">
      <c r="A181" s="143" t="s">
        <v>9</v>
      </c>
      <c r="B181" s="31" t="s">
        <v>344</v>
      </c>
      <c r="C181" s="103" t="s">
        <v>345</v>
      </c>
      <c r="D181" s="96">
        <v>2</v>
      </c>
      <c r="E181" s="96">
        <v>2</v>
      </c>
      <c r="F181" s="97">
        <v>2.2999999999999998</v>
      </c>
      <c r="G181" s="97">
        <v>2.2000000000000002</v>
      </c>
    </row>
    <row r="182" spans="1:7" ht="28" x14ac:dyDescent="0.2">
      <c r="B182" s="31" t="s">
        <v>346</v>
      </c>
      <c r="C182" s="103" t="s">
        <v>19</v>
      </c>
      <c r="D182" s="96">
        <v>56</v>
      </c>
      <c r="E182" s="96">
        <v>50</v>
      </c>
      <c r="F182" s="72">
        <v>56</v>
      </c>
      <c r="G182" s="11">
        <v>50</v>
      </c>
    </row>
    <row r="183" spans="1:7" x14ac:dyDescent="0.2">
      <c r="B183" s="9"/>
      <c r="C183" s="107"/>
      <c r="D183" s="7"/>
      <c r="E183" s="7"/>
      <c r="F183" s="7"/>
      <c r="G183" s="7"/>
    </row>
    <row r="184" spans="1:7" x14ac:dyDescent="0.2">
      <c r="B184" s="8"/>
      <c r="C184" s="107"/>
      <c r="D184" s="7"/>
      <c r="E184" s="7"/>
      <c r="F184" s="7"/>
      <c r="G184" s="7"/>
    </row>
    <row r="186" spans="1:7" s="99" customFormat="1" x14ac:dyDescent="0.2">
      <c r="A186" s="238" t="s">
        <v>533</v>
      </c>
      <c r="B186" s="238"/>
      <c r="C186" s="238"/>
      <c r="D186" s="238"/>
      <c r="E186" s="238"/>
      <c r="F186" s="238"/>
      <c r="G186" s="238"/>
    </row>
    <row r="187" spans="1:7" s="99" customFormat="1" x14ac:dyDescent="0.2">
      <c r="A187" s="236" t="s">
        <v>217</v>
      </c>
      <c r="B187" s="236"/>
      <c r="C187" s="236"/>
      <c r="D187" s="236"/>
      <c r="E187" s="236"/>
      <c r="F187" s="236"/>
      <c r="G187" s="236"/>
    </row>
    <row r="188" spans="1:7" s="99" customFormat="1" ht="30" customHeight="1" x14ac:dyDescent="0.2">
      <c r="A188" s="234" t="s">
        <v>534</v>
      </c>
      <c r="B188" s="234"/>
      <c r="C188" s="234"/>
      <c r="D188" s="234"/>
      <c r="E188" s="234"/>
      <c r="F188" s="234"/>
      <c r="G188" s="234"/>
    </row>
    <row r="189" spans="1:7" s="99" customFormat="1" x14ac:dyDescent="0.2">
      <c r="A189" s="236" t="s">
        <v>535</v>
      </c>
      <c r="B189" s="236"/>
      <c r="C189" s="236"/>
      <c r="D189" s="236"/>
      <c r="E189" s="236"/>
      <c r="F189" s="236"/>
      <c r="G189" s="236"/>
    </row>
    <row r="190" spans="1:7" s="99" customFormat="1" ht="43.25" customHeight="1" x14ac:dyDescent="0.2">
      <c r="A190" s="236" t="s">
        <v>532</v>
      </c>
      <c r="B190" s="236"/>
      <c r="C190" s="236"/>
      <c r="D190" s="236"/>
      <c r="E190" s="236"/>
      <c r="F190" s="236"/>
      <c r="G190" s="236"/>
    </row>
    <row r="191" spans="1:7" s="99" customFormat="1" x14ac:dyDescent="0.2">
      <c r="A191" s="234" t="s">
        <v>277</v>
      </c>
      <c r="B191" s="234"/>
      <c r="C191" s="234"/>
      <c r="D191" s="234"/>
      <c r="E191" s="234"/>
      <c r="F191" s="234"/>
      <c r="G191" s="234"/>
    </row>
    <row r="192" spans="1:7" s="99" customFormat="1" ht="29" customHeight="1" x14ac:dyDescent="0.2">
      <c r="A192" s="234" t="s">
        <v>283</v>
      </c>
      <c r="B192" s="234"/>
      <c r="C192" s="234"/>
      <c r="D192" s="234"/>
      <c r="E192" s="234"/>
      <c r="F192" s="234"/>
      <c r="G192" s="234"/>
    </row>
    <row r="193" spans="1:7" s="99" customFormat="1" ht="30" customHeight="1" x14ac:dyDescent="0.2">
      <c r="A193" s="234" t="s">
        <v>285</v>
      </c>
      <c r="B193" s="234"/>
      <c r="C193" s="234"/>
      <c r="D193" s="234"/>
      <c r="E193" s="234"/>
      <c r="F193" s="234"/>
      <c r="G193" s="234"/>
    </row>
    <row r="194" spans="1:7" s="99" customFormat="1" ht="30" customHeight="1" x14ac:dyDescent="0.2">
      <c r="A194" s="234" t="s">
        <v>287</v>
      </c>
      <c r="B194" s="234"/>
      <c r="C194" s="234"/>
      <c r="D194" s="234"/>
      <c r="E194" s="234"/>
      <c r="F194" s="234"/>
      <c r="G194" s="234"/>
    </row>
    <row r="195" spans="1:7" s="99" customFormat="1" x14ac:dyDescent="0.2">
      <c r="A195" s="234" t="s">
        <v>322</v>
      </c>
      <c r="B195" s="234"/>
      <c r="C195" s="234"/>
      <c r="D195" s="234"/>
      <c r="E195" s="234"/>
      <c r="F195" s="234"/>
      <c r="G195" s="234"/>
    </row>
    <row r="196" spans="1:7" s="99" customFormat="1" ht="15" customHeight="1" x14ac:dyDescent="0.2">
      <c r="A196" s="235" t="s">
        <v>536</v>
      </c>
      <c r="B196" s="235"/>
      <c r="C196" s="235"/>
      <c r="D196" s="235"/>
      <c r="E196" s="235"/>
      <c r="F196" s="235"/>
      <c r="G196" s="235"/>
    </row>
    <row r="197" spans="1:7" s="99" customFormat="1" x14ac:dyDescent="0.2">
      <c r="A197" s="231" t="s">
        <v>531</v>
      </c>
      <c r="B197" s="231"/>
      <c r="C197" s="231"/>
      <c r="D197" s="231"/>
      <c r="E197" s="231"/>
      <c r="F197" s="231"/>
      <c r="G197" s="231"/>
    </row>
  </sheetData>
  <sheetProtection algorithmName="SHA-512" hashValue="gKYq0pNyHjsEJHxRUomoDONQWPf1v+2WbFCIIpTv2TdIxu/XIxw8ndJDDjWAHYmTLqxX38ZbYZyyMM9h/YaELQ==" saltValue="rTfH7gdQ4XIP8LfpFwtNgg==" spinCount="100000" sheet="1" scenarios="1" selectLockedCells="1" selectUnlockedCells="1"/>
  <mergeCells count="22">
    <mergeCell ref="A190:G190"/>
    <mergeCell ref="A1:G1"/>
    <mergeCell ref="A186:G186"/>
    <mergeCell ref="A187:G187"/>
    <mergeCell ref="A188:G188"/>
    <mergeCell ref="A189:G189"/>
    <mergeCell ref="A197:G197"/>
    <mergeCell ref="B180:G180"/>
    <mergeCell ref="B3:G3"/>
    <mergeCell ref="B68:G68"/>
    <mergeCell ref="B82:G82"/>
    <mergeCell ref="B106:G106"/>
    <mergeCell ref="B146:G146"/>
    <mergeCell ref="B171:G171"/>
    <mergeCell ref="B174:G174"/>
    <mergeCell ref="B178:G178"/>
    <mergeCell ref="A191:G191"/>
    <mergeCell ref="A192:G192"/>
    <mergeCell ref="A193:G193"/>
    <mergeCell ref="A194:G194"/>
    <mergeCell ref="A195:G195"/>
    <mergeCell ref="A196:G196"/>
  </mergeCells>
  <pageMargins left="0.70866141732283472" right="0.70866141732283472" top="0.74803149606299213" bottom="0.74803149606299213" header="0.31496062992125984" footer="0.31496062992125984"/>
  <pageSetup paperSize="9" scale="58" fitToHeight="0" orientation="portrait" r:id="rId1"/>
  <headerFooter>
    <oddFooter>&amp;RPage &amp;P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49C540-FE9F-4FB4-962E-090407A38932}">
  <sheetPr>
    <tabColor rgb="FF8B3D8A"/>
    <pageSetUpPr fitToPage="1"/>
  </sheetPr>
  <dimension ref="A1:F250"/>
  <sheetViews>
    <sheetView showGridLines="0" zoomScale="90" zoomScaleNormal="90" workbookViewId="0">
      <selection activeCell="C28" sqref="C28"/>
    </sheetView>
  </sheetViews>
  <sheetFormatPr baseColWidth="10" defaultColWidth="9.33203125" defaultRowHeight="15" x14ac:dyDescent="0.2"/>
  <cols>
    <col min="1" max="1" width="20" style="144" customWidth="1"/>
    <col min="2" max="2" width="15.5" style="1" bestFit="1" customWidth="1"/>
    <col min="3" max="3" width="42.33203125" style="1" customWidth="1"/>
    <col min="4" max="4" width="14.33203125" style="64" customWidth="1"/>
    <col min="5" max="6" width="20.5" style="1" customWidth="1"/>
    <col min="7" max="16384" width="9.33203125" style="1"/>
  </cols>
  <sheetData>
    <row r="1" spans="1:6" customFormat="1" ht="19.25" customHeight="1" x14ac:dyDescent="0.2">
      <c r="A1" s="237" t="s">
        <v>539</v>
      </c>
      <c r="B1" s="237"/>
      <c r="C1" s="237"/>
      <c r="D1" s="237"/>
      <c r="E1" s="237"/>
      <c r="F1" s="237"/>
    </row>
    <row r="2" spans="1:6" ht="28" x14ac:dyDescent="0.2">
      <c r="A2" s="136" t="s">
        <v>1</v>
      </c>
      <c r="B2" s="138" t="s">
        <v>347</v>
      </c>
      <c r="C2" s="138" t="s">
        <v>2</v>
      </c>
      <c r="D2" s="138" t="s">
        <v>3</v>
      </c>
      <c r="E2" s="137" t="s">
        <v>4</v>
      </c>
      <c r="F2" s="137" t="s">
        <v>5</v>
      </c>
    </row>
    <row r="3" spans="1:6" ht="28" x14ac:dyDescent="0.2">
      <c r="A3" s="143" t="s">
        <v>201</v>
      </c>
      <c r="B3" s="240" t="s">
        <v>348</v>
      </c>
      <c r="C3" s="108" t="s">
        <v>202</v>
      </c>
      <c r="D3" s="121" t="s">
        <v>19</v>
      </c>
      <c r="E3" s="67">
        <v>3</v>
      </c>
      <c r="F3" s="67">
        <v>2</v>
      </c>
    </row>
    <row r="4" spans="1:6" x14ac:dyDescent="0.2">
      <c r="A4" s="143" t="s">
        <v>201</v>
      </c>
      <c r="B4" s="240"/>
      <c r="C4" s="109" t="s">
        <v>203</v>
      </c>
      <c r="D4" s="121" t="s">
        <v>19</v>
      </c>
      <c r="E4" s="67">
        <v>1</v>
      </c>
      <c r="F4" s="67">
        <v>1</v>
      </c>
    </row>
    <row r="5" spans="1:6" x14ac:dyDescent="0.2">
      <c r="A5" s="142" t="s">
        <v>201</v>
      </c>
      <c r="B5" s="240"/>
      <c r="C5" s="109" t="s">
        <v>204</v>
      </c>
      <c r="D5" s="121" t="s">
        <v>19</v>
      </c>
      <c r="E5" s="67">
        <v>2</v>
      </c>
      <c r="F5" s="67">
        <v>1</v>
      </c>
    </row>
    <row r="6" spans="1:6" x14ac:dyDescent="0.15">
      <c r="B6" s="240"/>
      <c r="C6" s="110" t="s">
        <v>210</v>
      </c>
      <c r="D6" s="122" t="s">
        <v>19</v>
      </c>
      <c r="E6" s="111">
        <v>0</v>
      </c>
      <c r="F6" s="111">
        <v>0</v>
      </c>
    </row>
    <row r="7" spans="1:6" x14ac:dyDescent="0.15">
      <c r="B7" s="240"/>
      <c r="C7" s="110" t="s">
        <v>211</v>
      </c>
      <c r="D7" s="122" t="s">
        <v>19</v>
      </c>
      <c r="E7" s="111">
        <v>1</v>
      </c>
      <c r="F7" s="111">
        <v>0</v>
      </c>
    </row>
    <row r="8" spans="1:6" x14ac:dyDescent="0.15">
      <c r="B8" s="240"/>
      <c r="C8" s="110" t="s">
        <v>212</v>
      </c>
      <c r="D8" s="122" t="s">
        <v>19</v>
      </c>
      <c r="E8" s="111">
        <v>1</v>
      </c>
      <c r="F8" s="111">
        <v>0</v>
      </c>
    </row>
    <row r="9" spans="1:6" x14ac:dyDescent="0.15">
      <c r="B9" s="240"/>
      <c r="C9" s="110" t="s">
        <v>213</v>
      </c>
      <c r="D9" s="122" t="s">
        <v>19</v>
      </c>
      <c r="E9" s="111">
        <v>1</v>
      </c>
      <c r="F9" s="111">
        <v>2</v>
      </c>
    </row>
    <row r="10" spans="1:6" x14ac:dyDescent="0.2">
      <c r="A10" s="143" t="s">
        <v>246</v>
      </c>
      <c r="B10" s="240"/>
      <c r="C10" s="108" t="s">
        <v>253</v>
      </c>
      <c r="D10" s="121" t="s">
        <v>19</v>
      </c>
      <c r="E10" s="67">
        <v>0</v>
      </c>
      <c r="F10" s="67">
        <v>1</v>
      </c>
    </row>
    <row r="11" spans="1:6" x14ac:dyDescent="0.2">
      <c r="A11" s="143" t="s">
        <v>246</v>
      </c>
      <c r="B11" s="240"/>
      <c r="C11" s="66" t="s">
        <v>253</v>
      </c>
      <c r="D11" s="61" t="s">
        <v>54</v>
      </c>
      <c r="E11" s="19">
        <f>+E10/E3*100</f>
        <v>0</v>
      </c>
      <c r="F11" s="19">
        <f>+F10/F3*100</f>
        <v>50</v>
      </c>
    </row>
    <row r="12" spans="1:6" x14ac:dyDescent="0.2">
      <c r="A12" s="143" t="s">
        <v>246</v>
      </c>
      <c r="B12" s="240"/>
      <c r="C12" s="109" t="s">
        <v>204</v>
      </c>
      <c r="D12" s="121" t="s">
        <v>19</v>
      </c>
      <c r="E12" s="67">
        <v>0</v>
      </c>
      <c r="F12" s="67">
        <v>1</v>
      </c>
    </row>
    <row r="13" spans="1:6" x14ac:dyDescent="0.2">
      <c r="B13" s="240"/>
      <c r="C13" s="108" t="s">
        <v>350</v>
      </c>
      <c r="D13" s="121" t="s">
        <v>19</v>
      </c>
      <c r="E13" s="67">
        <v>0</v>
      </c>
      <c r="F13" s="67">
        <v>1</v>
      </c>
    </row>
    <row r="14" spans="1:6" x14ac:dyDescent="0.2">
      <c r="A14" s="143" t="s">
        <v>246</v>
      </c>
      <c r="B14" s="240"/>
      <c r="C14" s="108" t="s">
        <v>351</v>
      </c>
      <c r="D14" s="121" t="s">
        <v>19</v>
      </c>
      <c r="E14" s="67">
        <v>0</v>
      </c>
      <c r="F14" s="67">
        <v>1</v>
      </c>
    </row>
    <row r="15" spans="1:6" x14ac:dyDescent="0.2">
      <c r="A15" s="143" t="s">
        <v>246</v>
      </c>
      <c r="B15" s="240"/>
      <c r="C15" s="66" t="s">
        <v>351</v>
      </c>
      <c r="D15" s="61" t="s">
        <v>54</v>
      </c>
      <c r="E15" s="77">
        <f>+E14/E7*100</f>
        <v>0</v>
      </c>
      <c r="F15" s="34" t="s">
        <v>12</v>
      </c>
    </row>
    <row r="16" spans="1:6" ht="32" x14ac:dyDescent="0.2">
      <c r="A16" s="143" t="s">
        <v>201</v>
      </c>
      <c r="B16" s="240"/>
      <c r="C16" s="29" t="s">
        <v>206</v>
      </c>
      <c r="D16" s="64" t="s">
        <v>19</v>
      </c>
      <c r="E16" s="112">
        <v>3</v>
      </c>
      <c r="F16" s="112">
        <v>2</v>
      </c>
    </row>
    <row r="17" spans="1:6" ht="16" x14ac:dyDescent="0.2">
      <c r="A17" s="143" t="s">
        <v>201</v>
      </c>
      <c r="B17" s="240"/>
      <c r="C17" s="65" t="s">
        <v>203</v>
      </c>
      <c r="D17" s="64" t="s">
        <v>19</v>
      </c>
      <c r="E17" s="112">
        <v>1</v>
      </c>
      <c r="F17" s="112">
        <v>1</v>
      </c>
    </row>
    <row r="18" spans="1:6" ht="16" x14ac:dyDescent="0.2">
      <c r="A18" s="143" t="s">
        <v>201</v>
      </c>
      <c r="B18" s="240"/>
      <c r="C18" s="65" t="s">
        <v>204</v>
      </c>
      <c r="D18" s="64" t="s">
        <v>19</v>
      </c>
      <c r="E18" s="112">
        <v>2</v>
      </c>
      <c r="F18" s="112">
        <v>1</v>
      </c>
    </row>
    <row r="19" spans="1:6" ht="32" x14ac:dyDescent="0.2">
      <c r="A19" s="143" t="s">
        <v>201</v>
      </c>
      <c r="B19" s="240"/>
      <c r="C19" s="29" t="s">
        <v>207</v>
      </c>
      <c r="D19" s="64" t="s">
        <v>19</v>
      </c>
      <c r="E19" s="112">
        <v>0</v>
      </c>
      <c r="F19" s="112">
        <v>0</v>
      </c>
    </row>
    <row r="20" spans="1:6" ht="16" x14ac:dyDescent="0.2">
      <c r="A20" s="143" t="s">
        <v>201</v>
      </c>
      <c r="B20" s="240"/>
      <c r="C20" s="65" t="s">
        <v>203</v>
      </c>
      <c r="D20" s="64" t="s">
        <v>19</v>
      </c>
      <c r="E20" s="112">
        <v>0</v>
      </c>
      <c r="F20" s="112">
        <v>0</v>
      </c>
    </row>
    <row r="21" spans="1:6" ht="16" x14ac:dyDescent="0.2">
      <c r="A21" s="143" t="s">
        <v>201</v>
      </c>
      <c r="B21" s="240"/>
      <c r="C21" s="65" t="s">
        <v>204</v>
      </c>
      <c r="D21" s="64" t="s">
        <v>19</v>
      </c>
      <c r="E21" s="112">
        <v>0</v>
      </c>
      <c r="F21" s="112">
        <v>0</v>
      </c>
    </row>
    <row r="22" spans="1:6" ht="16" x14ac:dyDescent="0.2">
      <c r="A22" s="143" t="s">
        <v>201</v>
      </c>
      <c r="B22" s="240"/>
      <c r="C22" s="29" t="s">
        <v>208</v>
      </c>
      <c r="D22" s="64" t="s">
        <v>19</v>
      </c>
      <c r="E22" s="112">
        <v>0</v>
      </c>
      <c r="F22" s="112">
        <v>0</v>
      </c>
    </row>
    <row r="23" spans="1:6" ht="16" x14ac:dyDescent="0.2">
      <c r="A23" s="143" t="s">
        <v>201</v>
      </c>
      <c r="B23" s="240"/>
      <c r="C23" s="65" t="s">
        <v>203</v>
      </c>
      <c r="D23" s="64" t="s">
        <v>19</v>
      </c>
      <c r="E23" s="112">
        <v>0</v>
      </c>
      <c r="F23" s="112">
        <v>0</v>
      </c>
    </row>
    <row r="24" spans="1:6" ht="16" x14ac:dyDescent="0.2">
      <c r="A24" s="143" t="s">
        <v>201</v>
      </c>
      <c r="B24" s="240"/>
      <c r="C24" s="65" t="s">
        <v>204</v>
      </c>
      <c r="D24" s="64" t="s">
        <v>19</v>
      </c>
      <c r="E24" s="112">
        <v>0</v>
      </c>
      <c r="F24" s="112">
        <v>0</v>
      </c>
    </row>
    <row r="25" spans="1:6" ht="16" x14ac:dyDescent="0.2">
      <c r="A25" s="143" t="s">
        <v>201</v>
      </c>
      <c r="B25" s="240"/>
      <c r="C25" s="29" t="s">
        <v>209</v>
      </c>
      <c r="D25" s="64" t="s">
        <v>19</v>
      </c>
      <c r="E25" s="112">
        <v>0</v>
      </c>
      <c r="F25" s="112">
        <v>0</v>
      </c>
    </row>
    <row r="26" spans="1:6" ht="16" x14ac:dyDescent="0.2">
      <c r="A26" s="143" t="s">
        <v>201</v>
      </c>
      <c r="B26" s="240"/>
      <c r="C26" s="65" t="s">
        <v>203</v>
      </c>
      <c r="D26" s="64" t="s">
        <v>19</v>
      </c>
      <c r="E26" s="112">
        <v>0</v>
      </c>
      <c r="F26" s="112">
        <v>0</v>
      </c>
    </row>
    <row r="27" spans="1:6" ht="16" x14ac:dyDescent="0.2">
      <c r="A27" s="143" t="s">
        <v>201</v>
      </c>
      <c r="B27" s="240"/>
      <c r="C27" s="65" t="s">
        <v>204</v>
      </c>
      <c r="D27" s="64" t="s">
        <v>19</v>
      </c>
      <c r="E27" s="112">
        <v>0</v>
      </c>
      <c r="F27" s="112">
        <v>0</v>
      </c>
    </row>
    <row r="28" spans="1:6" ht="32" x14ac:dyDescent="0.2">
      <c r="A28" s="143" t="s">
        <v>220</v>
      </c>
      <c r="B28" s="240"/>
      <c r="C28" s="56" t="s">
        <v>223</v>
      </c>
      <c r="D28" s="48" t="s">
        <v>54</v>
      </c>
      <c r="E28" s="20" t="s">
        <v>12</v>
      </c>
      <c r="F28" s="20" t="s">
        <v>12</v>
      </c>
    </row>
    <row r="29" spans="1:6" ht="48" x14ac:dyDescent="0.2">
      <c r="A29" s="143" t="s">
        <v>220</v>
      </c>
      <c r="B29" s="240"/>
      <c r="C29" s="56" t="s">
        <v>224</v>
      </c>
      <c r="D29" s="48" t="s">
        <v>54</v>
      </c>
      <c r="E29" s="20">
        <v>60.965568965246561</v>
      </c>
      <c r="F29" s="20" t="s">
        <v>12</v>
      </c>
    </row>
    <row r="30" spans="1:6" x14ac:dyDescent="0.2">
      <c r="B30" s="239"/>
      <c r="C30" s="239"/>
      <c r="D30" s="239"/>
      <c r="E30" s="239"/>
      <c r="F30" s="239"/>
    </row>
    <row r="31" spans="1:6" ht="28" x14ac:dyDescent="0.2">
      <c r="A31" s="143" t="s">
        <v>201</v>
      </c>
      <c r="B31" s="240" t="s">
        <v>352</v>
      </c>
      <c r="C31" s="141" t="s">
        <v>202</v>
      </c>
      <c r="D31" s="154" t="s">
        <v>19</v>
      </c>
      <c r="E31" s="190">
        <v>454</v>
      </c>
      <c r="F31" s="190">
        <v>386</v>
      </c>
    </row>
    <row r="32" spans="1:6" x14ac:dyDescent="0.2">
      <c r="A32" s="143" t="s">
        <v>201</v>
      </c>
      <c r="B32" s="240"/>
      <c r="C32" s="191" t="s">
        <v>203</v>
      </c>
      <c r="D32" s="154" t="s">
        <v>19</v>
      </c>
      <c r="E32" s="190">
        <v>184</v>
      </c>
      <c r="F32" s="190">
        <v>164</v>
      </c>
    </row>
    <row r="33" spans="1:6" x14ac:dyDescent="0.2">
      <c r="A33" s="142" t="s">
        <v>201</v>
      </c>
      <c r="B33" s="240"/>
      <c r="C33" s="191" t="s">
        <v>204</v>
      </c>
      <c r="D33" s="154" t="s">
        <v>19</v>
      </c>
      <c r="E33" s="190">
        <v>270</v>
      </c>
      <c r="F33" s="190">
        <v>222</v>
      </c>
    </row>
    <row r="34" spans="1:6" x14ac:dyDescent="0.15">
      <c r="B34" s="240"/>
      <c r="C34" s="192" t="s">
        <v>210</v>
      </c>
      <c r="D34" s="193" t="s">
        <v>19</v>
      </c>
      <c r="E34" s="194">
        <v>0</v>
      </c>
      <c r="F34" s="194">
        <v>2</v>
      </c>
    </row>
    <row r="35" spans="1:6" x14ac:dyDescent="0.15">
      <c r="B35" s="240"/>
      <c r="C35" s="192" t="s">
        <v>211</v>
      </c>
      <c r="D35" s="193" t="s">
        <v>19</v>
      </c>
      <c r="E35" s="194">
        <v>155</v>
      </c>
      <c r="F35" s="194">
        <v>123</v>
      </c>
    </row>
    <row r="36" spans="1:6" x14ac:dyDescent="0.15">
      <c r="B36" s="240"/>
      <c r="C36" s="192" t="s">
        <v>212</v>
      </c>
      <c r="D36" s="193" t="s">
        <v>19</v>
      </c>
      <c r="E36" s="194">
        <v>235</v>
      </c>
      <c r="F36" s="194">
        <v>191</v>
      </c>
    </row>
    <row r="37" spans="1:6" x14ac:dyDescent="0.15">
      <c r="B37" s="240"/>
      <c r="C37" s="192" t="s">
        <v>213</v>
      </c>
      <c r="D37" s="193" t="s">
        <v>19</v>
      </c>
      <c r="E37" s="194">
        <v>64</v>
      </c>
      <c r="F37" s="194">
        <v>70</v>
      </c>
    </row>
    <row r="38" spans="1:6" x14ac:dyDescent="0.2">
      <c r="A38" s="143" t="s">
        <v>246</v>
      </c>
      <c r="B38" s="240"/>
      <c r="C38" s="141" t="s">
        <v>247</v>
      </c>
      <c r="D38" s="154" t="s">
        <v>19</v>
      </c>
      <c r="E38" s="190">
        <v>8</v>
      </c>
      <c r="F38" s="190">
        <v>28</v>
      </c>
    </row>
    <row r="39" spans="1:6" x14ac:dyDescent="0.2">
      <c r="A39" s="143" t="s">
        <v>246</v>
      </c>
      <c r="B39" s="240"/>
      <c r="C39" s="141" t="s">
        <v>247</v>
      </c>
      <c r="D39" s="195" t="s">
        <v>54</v>
      </c>
      <c r="E39" s="196">
        <f t="shared" ref="E39:F39" si="0">+E38/E31*100</f>
        <v>1.7621145374449341</v>
      </c>
      <c r="F39" s="196">
        <f t="shared" si="0"/>
        <v>7.2538860103626934</v>
      </c>
    </row>
    <row r="40" spans="1:6" x14ac:dyDescent="0.2">
      <c r="A40" s="143" t="s">
        <v>246</v>
      </c>
      <c r="B40" s="240"/>
      <c r="C40" s="191" t="s">
        <v>203</v>
      </c>
      <c r="D40" s="154" t="s">
        <v>19</v>
      </c>
      <c r="E40" s="190">
        <v>5</v>
      </c>
      <c r="F40" s="190">
        <v>17</v>
      </c>
    </row>
    <row r="41" spans="1:6" x14ac:dyDescent="0.2">
      <c r="A41" s="143" t="s">
        <v>246</v>
      </c>
      <c r="B41" s="240"/>
      <c r="C41" s="141" t="s">
        <v>203</v>
      </c>
      <c r="D41" s="195" t="s">
        <v>54</v>
      </c>
      <c r="E41" s="196">
        <f>+E40/E$32*100</f>
        <v>2.7173913043478262</v>
      </c>
      <c r="F41" s="196">
        <f>+F40/F$32*100</f>
        <v>10.365853658536585</v>
      </c>
    </row>
    <row r="42" spans="1:6" x14ac:dyDescent="0.2">
      <c r="A42" s="143" t="s">
        <v>246</v>
      </c>
      <c r="B42" s="240"/>
      <c r="C42" s="191" t="s">
        <v>204</v>
      </c>
      <c r="D42" s="154" t="s">
        <v>19</v>
      </c>
      <c r="E42" s="190">
        <v>3</v>
      </c>
      <c r="F42" s="190">
        <v>11</v>
      </c>
    </row>
    <row r="43" spans="1:6" x14ac:dyDescent="0.2">
      <c r="A43" s="143" t="s">
        <v>246</v>
      </c>
      <c r="B43" s="240"/>
      <c r="C43" s="141" t="s">
        <v>204</v>
      </c>
      <c r="D43" s="195" t="s">
        <v>54</v>
      </c>
      <c r="E43" s="196">
        <f>+E42/E33*100</f>
        <v>1.1111111111111112</v>
      </c>
      <c r="F43" s="196">
        <f>+F42/F33*100</f>
        <v>4.954954954954955</v>
      </c>
    </row>
    <row r="44" spans="1:6" x14ac:dyDescent="0.2">
      <c r="A44" s="143" t="s">
        <v>246</v>
      </c>
      <c r="B44" s="240"/>
      <c r="C44" s="141" t="s">
        <v>353</v>
      </c>
      <c r="D44" s="154" t="s">
        <v>19</v>
      </c>
      <c r="E44" s="190">
        <v>0</v>
      </c>
      <c r="F44" s="190">
        <v>4</v>
      </c>
    </row>
    <row r="45" spans="1:6" x14ac:dyDescent="0.15">
      <c r="A45" s="143" t="s">
        <v>246</v>
      </c>
      <c r="B45" s="240"/>
      <c r="C45" s="141" t="s">
        <v>353</v>
      </c>
      <c r="D45" s="195" t="s">
        <v>54</v>
      </c>
      <c r="E45" s="197">
        <f>IFERROR(+E44/E34*100,0)</f>
        <v>0</v>
      </c>
      <c r="F45" s="197">
        <f>IFERROR(+F44/F34*100,0)</f>
        <v>200</v>
      </c>
    </row>
    <row r="46" spans="1:6" x14ac:dyDescent="0.2">
      <c r="A46" s="143" t="s">
        <v>246</v>
      </c>
      <c r="B46" s="240"/>
      <c r="C46" s="141" t="s">
        <v>354</v>
      </c>
      <c r="D46" s="154" t="s">
        <v>19</v>
      </c>
      <c r="E46" s="190">
        <v>8</v>
      </c>
      <c r="F46" s="190">
        <v>11</v>
      </c>
    </row>
    <row r="47" spans="1:6" x14ac:dyDescent="0.15">
      <c r="A47" s="143" t="s">
        <v>246</v>
      </c>
      <c r="B47" s="240"/>
      <c r="C47" s="141" t="s">
        <v>354</v>
      </c>
      <c r="D47" s="195" t="s">
        <v>54</v>
      </c>
      <c r="E47" s="197">
        <f>+E46/E35*100</f>
        <v>5.161290322580645</v>
      </c>
      <c r="F47" s="197">
        <f>+F46/F35*100</f>
        <v>8.9430894308943092</v>
      </c>
    </row>
    <row r="48" spans="1:6" x14ac:dyDescent="0.2">
      <c r="A48" s="143" t="s">
        <v>246</v>
      </c>
      <c r="B48" s="240"/>
      <c r="C48" s="141" t="s">
        <v>355</v>
      </c>
      <c r="D48" s="154" t="s">
        <v>19</v>
      </c>
      <c r="E48" s="190">
        <v>0</v>
      </c>
      <c r="F48" s="190">
        <v>7</v>
      </c>
    </row>
    <row r="49" spans="1:6" x14ac:dyDescent="0.15">
      <c r="A49" s="143" t="s">
        <v>246</v>
      </c>
      <c r="B49" s="240"/>
      <c r="C49" s="141" t="s">
        <v>355</v>
      </c>
      <c r="D49" s="195" t="s">
        <v>54</v>
      </c>
      <c r="E49" s="197">
        <f>+E48/E36*100</f>
        <v>0</v>
      </c>
      <c r="F49" s="197">
        <f>+F48/F36*100</f>
        <v>3.664921465968586</v>
      </c>
    </row>
    <row r="50" spans="1:6" x14ac:dyDescent="0.2">
      <c r="A50" s="143" t="s">
        <v>246</v>
      </c>
      <c r="B50" s="240"/>
      <c r="C50" s="141" t="s">
        <v>356</v>
      </c>
      <c r="D50" s="154" t="s">
        <v>19</v>
      </c>
      <c r="E50" s="190">
        <v>0</v>
      </c>
      <c r="F50" s="190">
        <v>6</v>
      </c>
    </row>
    <row r="51" spans="1:6" x14ac:dyDescent="0.15">
      <c r="A51" s="143" t="s">
        <v>246</v>
      </c>
      <c r="B51" s="240"/>
      <c r="C51" s="141" t="s">
        <v>356</v>
      </c>
      <c r="D51" s="195" t="s">
        <v>54</v>
      </c>
      <c r="E51" s="197">
        <f>+E50/E37*100</f>
        <v>0</v>
      </c>
      <c r="F51" s="197">
        <f>+F50/F37*100</f>
        <v>8.5714285714285712</v>
      </c>
    </row>
    <row r="52" spans="1:6" x14ac:dyDescent="0.2">
      <c r="A52" s="143" t="s">
        <v>246</v>
      </c>
      <c r="B52" s="240"/>
      <c r="C52" s="141" t="s">
        <v>253</v>
      </c>
      <c r="D52" s="154" t="s">
        <v>19</v>
      </c>
      <c r="E52" s="190">
        <v>63</v>
      </c>
      <c r="F52" s="190">
        <v>96</v>
      </c>
    </row>
    <row r="53" spans="1:6" x14ac:dyDescent="0.2">
      <c r="A53" s="143" t="s">
        <v>246</v>
      </c>
      <c r="B53" s="240"/>
      <c r="C53" s="141" t="s">
        <v>253</v>
      </c>
      <c r="D53" s="195" t="s">
        <v>54</v>
      </c>
      <c r="E53" s="196">
        <f t="shared" ref="E53:F53" si="1">+E52/E31*100</f>
        <v>13.876651982378855</v>
      </c>
      <c r="F53" s="196">
        <f t="shared" si="1"/>
        <v>24.870466321243523</v>
      </c>
    </row>
    <row r="54" spans="1:6" x14ac:dyDescent="0.2">
      <c r="A54" s="143" t="s">
        <v>246</v>
      </c>
      <c r="B54" s="240"/>
      <c r="C54" s="191" t="s">
        <v>203</v>
      </c>
      <c r="D54" s="154" t="s">
        <v>19</v>
      </c>
      <c r="E54" s="190">
        <v>24</v>
      </c>
      <c r="F54" s="190">
        <v>37</v>
      </c>
    </row>
    <row r="55" spans="1:6" x14ac:dyDescent="0.2">
      <c r="A55" s="143" t="s">
        <v>246</v>
      </c>
      <c r="B55" s="240"/>
      <c r="C55" s="165" t="s">
        <v>203</v>
      </c>
      <c r="D55" s="198" t="s">
        <v>54</v>
      </c>
      <c r="E55" s="199">
        <f>E54/E32*100</f>
        <v>13.043478260869565</v>
      </c>
      <c r="F55" s="199">
        <f>F54/F32*100</f>
        <v>22.560975609756099</v>
      </c>
    </row>
    <row r="56" spans="1:6" x14ac:dyDescent="0.2">
      <c r="A56" s="143" t="s">
        <v>246</v>
      </c>
      <c r="B56" s="240"/>
      <c r="C56" s="191" t="s">
        <v>204</v>
      </c>
      <c r="D56" s="154" t="s">
        <v>19</v>
      </c>
      <c r="E56" s="190">
        <v>39</v>
      </c>
      <c r="F56" s="190">
        <v>59</v>
      </c>
    </row>
    <row r="57" spans="1:6" x14ac:dyDescent="0.2">
      <c r="A57" s="143" t="s">
        <v>246</v>
      </c>
      <c r="B57" s="240"/>
      <c r="C57" s="141" t="s">
        <v>204</v>
      </c>
      <c r="D57" s="195" t="s">
        <v>54</v>
      </c>
      <c r="E57" s="196">
        <f t="shared" ref="E57:F57" si="2">+E56/E52*100</f>
        <v>61.904761904761905</v>
      </c>
      <c r="F57" s="196">
        <f t="shared" si="2"/>
        <v>61.458333333333336</v>
      </c>
    </row>
    <row r="58" spans="1:6" x14ac:dyDescent="0.2">
      <c r="B58" s="240"/>
      <c r="C58" s="141" t="s">
        <v>357</v>
      </c>
      <c r="D58" s="195" t="s">
        <v>54</v>
      </c>
      <c r="E58" s="196">
        <f t="shared" ref="E58:F58" si="3">+E56/E33*100</f>
        <v>14.444444444444443</v>
      </c>
      <c r="F58" s="196">
        <f t="shared" si="3"/>
        <v>26.576576576576578</v>
      </c>
    </row>
    <row r="59" spans="1:6" x14ac:dyDescent="0.2">
      <c r="B59" s="240"/>
      <c r="C59" s="141" t="s">
        <v>350</v>
      </c>
      <c r="D59" s="154" t="s">
        <v>19</v>
      </c>
      <c r="E59" s="190">
        <v>62</v>
      </c>
      <c r="F59" s="190">
        <v>96</v>
      </c>
    </row>
    <row r="60" spans="1:6" x14ac:dyDescent="0.2">
      <c r="B60" s="240"/>
      <c r="C60" s="141" t="s">
        <v>358</v>
      </c>
      <c r="D60" s="154" t="s">
        <v>19</v>
      </c>
      <c r="E60" s="190">
        <v>1</v>
      </c>
      <c r="F60" s="190">
        <v>0</v>
      </c>
    </row>
    <row r="61" spans="1:6" ht="28" x14ac:dyDescent="0.2">
      <c r="B61" s="240"/>
      <c r="C61" s="165" t="s">
        <v>359</v>
      </c>
      <c r="D61" s="154" t="s">
        <v>19</v>
      </c>
      <c r="E61" s="190">
        <v>44</v>
      </c>
      <c r="F61" s="190">
        <v>84</v>
      </c>
    </row>
    <row r="62" spans="1:6" x14ac:dyDescent="0.2">
      <c r="A62" s="143" t="s">
        <v>246</v>
      </c>
      <c r="B62" s="240"/>
      <c r="C62" s="141" t="s">
        <v>360</v>
      </c>
      <c r="D62" s="154" t="s">
        <v>19</v>
      </c>
      <c r="E62" s="190">
        <v>0</v>
      </c>
      <c r="F62" s="190">
        <v>1</v>
      </c>
    </row>
    <row r="63" spans="1:6" x14ac:dyDescent="0.15">
      <c r="A63" s="143" t="s">
        <v>246</v>
      </c>
      <c r="B63" s="240"/>
      <c r="C63" s="141" t="s">
        <v>360</v>
      </c>
      <c r="D63" s="195" t="s">
        <v>54</v>
      </c>
      <c r="E63" s="200">
        <f>IFERROR(+E62/E34*100,0)</f>
        <v>0</v>
      </c>
      <c r="F63" s="200">
        <f>IFERROR(+F62/F34*100,0)</f>
        <v>50</v>
      </c>
    </row>
    <row r="64" spans="1:6" x14ac:dyDescent="0.2">
      <c r="A64" s="143" t="s">
        <v>246</v>
      </c>
      <c r="B64" s="240"/>
      <c r="C64" s="141" t="s">
        <v>351</v>
      </c>
      <c r="D64" s="154" t="s">
        <v>19</v>
      </c>
      <c r="E64" s="190">
        <v>38</v>
      </c>
      <c r="F64" s="190">
        <v>18</v>
      </c>
    </row>
    <row r="65" spans="1:6" x14ac:dyDescent="0.15">
      <c r="A65" s="143" t="s">
        <v>246</v>
      </c>
      <c r="B65" s="240"/>
      <c r="C65" s="141" t="s">
        <v>351</v>
      </c>
      <c r="D65" s="195" t="s">
        <v>54</v>
      </c>
      <c r="E65" s="200">
        <f>+E64/E35*100</f>
        <v>24.516129032258064</v>
      </c>
      <c r="F65" s="200">
        <f>+F64/F35*100</f>
        <v>14.634146341463413</v>
      </c>
    </row>
    <row r="66" spans="1:6" x14ac:dyDescent="0.2">
      <c r="A66" s="143" t="s">
        <v>246</v>
      </c>
      <c r="B66" s="240"/>
      <c r="C66" s="141" t="s">
        <v>361</v>
      </c>
      <c r="D66" s="154" t="s">
        <v>19</v>
      </c>
      <c r="E66" s="190">
        <v>22</v>
      </c>
      <c r="F66" s="190">
        <v>55</v>
      </c>
    </row>
    <row r="67" spans="1:6" x14ac:dyDescent="0.15">
      <c r="A67" s="143" t="s">
        <v>246</v>
      </c>
      <c r="B67" s="240"/>
      <c r="C67" s="141" t="s">
        <v>361</v>
      </c>
      <c r="D67" s="195" t="s">
        <v>54</v>
      </c>
      <c r="E67" s="200">
        <f>+E66/E36*100</f>
        <v>9.3617021276595747</v>
      </c>
      <c r="F67" s="200">
        <f>+F66/F36*100</f>
        <v>28.795811518324609</v>
      </c>
    </row>
    <row r="68" spans="1:6" x14ac:dyDescent="0.2">
      <c r="A68" s="143" t="s">
        <v>246</v>
      </c>
      <c r="B68" s="240"/>
      <c r="C68" s="141" t="s">
        <v>362</v>
      </c>
      <c r="D68" s="154" t="s">
        <v>19</v>
      </c>
      <c r="E68" s="190">
        <v>3</v>
      </c>
      <c r="F68" s="190">
        <v>22</v>
      </c>
    </row>
    <row r="69" spans="1:6" x14ac:dyDescent="0.15">
      <c r="A69" s="143" t="s">
        <v>246</v>
      </c>
      <c r="B69" s="240"/>
      <c r="C69" s="141" t="s">
        <v>362</v>
      </c>
      <c r="D69" s="195" t="s">
        <v>54</v>
      </c>
      <c r="E69" s="200">
        <f>+E68/E37*100</f>
        <v>4.6875</v>
      </c>
      <c r="F69" s="200">
        <f>+F68/F37*100</f>
        <v>31.428571428571427</v>
      </c>
    </row>
    <row r="70" spans="1:6" ht="28" x14ac:dyDescent="0.2">
      <c r="A70" s="143" t="s">
        <v>201</v>
      </c>
      <c r="B70" s="240"/>
      <c r="C70" s="141" t="s">
        <v>206</v>
      </c>
      <c r="D70" s="154" t="s">
        <v>19</v>
      </c>
      <c r="E70" s="190">
        <v>451</v>
      </c>
      <c r="F70" s="190">
        <v>386</v>
      </c>
    </row>
    <row r="71" spans="1:6" x14ac:dyDescent="0.2">
      <c r="A71" s="143" t="s">
        <v>201</v>
      </c>
      <c r="B71" s="240"/>
      <c r="C71" s="191" t="s">
        <v>203</v>
      </c>
      <c r="D71" s="154" t="s">
        <v>19</v>
      </c>
      <c r="E71" s="190">
        <v>182</v>
      </c>
      <c r="F71" s="190">
        <v>164</v>
      </c>
    </row>
    <row r="72" spans="1:6" x14ac:dyDescent="0.2">
      <c r="A72" s="143" t="s">
        <v>201</v>
      </c>
      <c r="B72" s="240"/>
      <c r="C72" s="191" t="s">
        <v>204</v>
      </c>
      <c r="D72" s="154" t="s">
        <v>19</v>
      </c>
      <c r="E72" s="190">
        <v>269</v>
      </c>
      <c r="F72" s="190">
        <v>222</v>
      </c>
    </row>
    <row r="73" spans="1:6" ht="28" x14ac:dyDescent="0.2">
      <c r="A73" s="143" t="s">
        <v>201</v>
      </c>
      <c r="B73" s="240"/>
      <c r="C73" s="141" t="s">
        <v>207</v>
      </c>
      <c r="D73" s="154" t="s">
        <v>19</v>
      </c>
      <c r="E73" s="190">
        <v>1</v>
      </c>
      <c r="F73" s="190">
        <v>0</v>
      </c>
    </row>
    <row r="74" spans="1:6" x14ac:dyDescent="0.2">
      <c r="A74" s="143" t="s">
        <v>201</v>
      </c>
      <c r="B74" s="240"/>
      <c r="C74" s="191" t="s">
        <v>203</v>
      </c>
      <c r="D74" s="154" t="s">
        <v>19</v>
      </c>
      <c r="E74" s="190">
        <v>0</v>
      </c>
      <c r="F74" s="190">
        <v>0</v>
      </c>
    </row>
    <row r="75" spans="1:6" x14ac:dyDescent="0.2">
      <c r="A75" s="143" t="s">
        <v>201</v>
      </c>
      <c r="B75" s="240"/>
      <c r="C75" s="191" t="s">
        <v>204</v>
      </c>
      <c r="D75" s="154" t="s">
        <v>19</v>
      </c>
      <c r="E75" s="190">
        <v>1</v>
      </c>
      <c r="F75" s="190">
        <v>0</v>
      </c>
    </row>
    <row r="76" spans="1:6" x14ac:dyDescent="0.2">
      <c r="A76" s="143" t="s">
        <v>201</v>
      </c>
      <c r="B76" s="240"/>
      <c r="C76" s="141" t="s">
        <v>208</v>
      </c>
      <c r="D76" s="154" t="s">
        <v>19</v>
      </c>
      <c r="E76" s="190">
        <v>2</v>
      </c>
      <c r="F76" s="190">
        <v>0</v>
      </c>
    </row>
    <row r="77" spans="1:6" x14ac:dyDescent="0.2">
      <c r="A77" s="143" t="s">
        <v>201</v>
      </c>
      <c r="B77" s="240"/>
      <c r="C77" s="191" t="s">
        <v>203</v>
      </c>
      <c r="D77" s="154" t="s">
        <v>19</v>
      </c>
      <c r="E77" s="190">
        <v>2</v>
      </c>
      <c r="F77" s="190">
        <v>0</v>
      </c>
    </row>
    <row r="78" spans="1:6" x14ac:dyDescent="0.2">
      <c r="A78" s="143" t="s">
        <v>201</v>
      </c>
      <c r="B78" s="240"/>
      <c r="C78" s="191" t="s">
        <v>204</v>
      </c>
      <c r="D78" s="154" t="s">
        <v>19</v>
      </c>
      <c r="E78" s="190">
        <v>0</v>
      </c>
      <c r="F78" s="190">
        <v>0</v>
      </c>
    </row>
    <row r="79" spans="1:6" x14ac:dyDescent="0.2">
      <c r="A79" s="143" t="s">
        <v>201</v>
      </c>
      <c r="B79" s="240"/>
      <c r="C79" s="141" t="s">
        <v>209</v>
      </c>
      <c r="D79" s="154" t="s">
        <v>19</v>
      </c>
      <c r="E79" s="190">
        <v>0</v>
      </c>
      <c r="F79" s="190">
        <v>0</v>
      </c>
    </row>
    <row r="80" spans="1:6" x14ac:dyDescent="0.2">
      <c r="A80" s="143" t="s">
        <v>201</v>
      </c>
      <c r="B80" s="240"/>
      <c r="C80" s="191" t="s">
        <v>203</v>
      </c>
      <c r="D80" s="154" t="s">
        <v>19</v>
      </c>
      <c r="E80" s="190">
        <v>0</v>
      </c>
      <c r="F80" s="190">
        <v>0</v>
      </c>
    </row>
    <row r="81" spans="1:6" x14ac:dyDescent="0.2">
      <c r="A81" s="143" t="s">
        <v>201</v>
      </c>
      <c r="B81" s="240"/>
      <c r="C81" s="191" t="s">
        <v>204</v>
      </c>
      <c r="D81" s="154" t="s">
        <v>19</v>
      </c>
      <c r="E81" s="190">
        <v>0</v>
      </c>
      <c r="F81" s="190">
        <v>0</v>
      </c>
    </row>
    <row r="82" spans="1:6" ht="42" x14ac:dyDescent="0.2">
      <c r="A82" s="143" t="s">
        <v>220</v>
      </c>
      <c r="B82" s="240"/>
      <c r="C82" s="159" t="s">
        <v>223</v>
      </c>
      <c r="D82" s="163" t="s">
        <v>54</v>
      </c>
      <c r="E82" s="201">
        <v>7.0755822967155284</v>
      </c>
      <c r="F82" s="202">
        <v>1.2931156349233364</v>
      </c>
    </row>
    <row r="83" spans="1:6" ht="42" x14ac:dyDescent="0.2">
      <c r="A83" s="143" t="s">
        <v>220</v>
      </c>
      <c r="B83" s="240"/>
      <c r="C83" s="159" t="s">
        <v>224</v>
      </c>
      <c r="D83" s="163" t="s">
        <v>54</v>
      </c>
      <c r="E83" s="201">
        <v>6.4215609375581089</v>
      </c>
      <c r="F83" s="202">
        <v>5.0076807870546078</v>
      </c>
    </row>
    <row r="84" spans="1:6" x14ac:dyDescent="0.2">
      <c r="B84" s="239"/>
      <c r="C84" s="239"/>
      <c r="D84" s="239"/>
      <c r="E84" s="239"/>
      <c r="F84" s="239"/>
    </row>
    <row r="85" spans="1:6" ht="28" x14ac:dyDescent="0.2">
      <c r="A85" s="143" t="s">
        <v>201</v>
      </c>
      <c r="B85" s="241" t="s">
        <v>363</v>
      </c>
      <c r="C85" s="108" t="s">
        <v>202</v>
      </c>
      <c r="D85" s="121" t="s">
        <v>19</v>
      </c>
      <c r="E85" s="67">
        <v>5880</v>
      </c>
      <c r="F85" s="67">
        <v>5773</v>
      </c>
    </row>
    <row r="86" spans="1:6" x14ac:dyDescent="0.2">
      <c r="A86" s="143" t="s">
        <v>201</v>
      </c>
      <c r="B86" s="241"/>
      <c r="C86" s="109" t="s">
        <v>203</v>
      </c>
      <c r="D86" s="121" t="s">
        <v>19</v>
      </c>
      <c r="E86" s="67">
        <v>2579</v>
      </c>
      <c r="F86" s="67">
        <v>2529</v>
      </c>
    </row>
    <row r="87" spans="1:6" x14ac:dyDescent="0.2">
      <c r="A87" s="142" t="s">
        <v>201</v>
      </c>
      <c r="B87" s="241"/>
      <c r="C87" s="109" t="s">
        <v>204</v>
      </c>
      <c r="D87" s="121" t="s">
        <v>19</v>
      </c>
      <c r="E87" s="67">
        <v>3301</v>
      </c>
      <c r="F87" s="67">
        <v>3244</v>
      </c>
    </row>
    <row r="88" spans="1:6" x14ac:dyDescent="0.15">
      <c r="B88" s="241"/>
      <c r="C88" s="116" t="s">
        <v>210</v>
      </c>
      <c r="D88" s="126" t="s">
        <v>19</v>
      </c>
      <c r="E88" s="117">
        <v>37</v>
      </c>
      <c r="F88" s="117">
        <v>73</v>
      </c>
    </row>
    <row r="89" spans="1:6" x14ac:dyDescent="0.15">
      <c r="B89" s="241"/>
      <c r="C89" s="116" t="s">
        <v>211</v>
      </c>
      <c r="D89" s="126" t="s">
        <v>19</v>
      </c>
      <c r="E89" s="117">
        <v>1815</v>
      </c>
      <c r="F89" s="117">
        <v>1733</v>
      </c>
    </row>
    <row r="90" spans="1:6" x14ac:dyDescent="0.15">
      <c r="B90" s="241"/>
      <c r="C90" s="116" t="s">
        <v>212</v>
      </c>
      <c r="D90" s="126" t="s">
        <v>19</v>
      </c>
      <c r="E90" s="117">
        <v>2635</v>
      </c>
      <c r="F90" s="117">
        <v>2554</v>
      </c>
    </row>
    <row r="91" spans="1:6" x14ac:dyDescent="0.15">
      <c r="B91" s="241"/>
      <c r="C91" s="116" t="s">
        <v>213</v>
      </c>
      <c r="D91" s="126" t="s">
        <v>19</v>
      </c>
      <c r="E91" s="117">
        <v>1393</v>
      </c>
      <c r="F91" s="117">
        <v>1413</v>
      </c>
    </row>
    <row r="92" spans="1:6" x14ac:dyDescent="0.2">
      <c r="A92" s="143" t="s">
        <v>246</v>
      </c>
      <c r="B92" s="241"/>
      <c r="C92" s="108" t="s">
        <v>247</v>
      </c>
      <c r="D92" s="121" t="s">
        <v>19</v>
      </c>
      <c r="E92" s="67">
        <v>296</v>
      </c>
      <c r="F92" s="67">
        <v>439</v>
      </c>
    </row>
    <row r="93" spans="1:6" x14ac:dyDescent="0.2">
      <c r="A93" s="143" t="s">
        <v>246</v>
      </c>
      <c r="B93" s="241"/>
      <c r="C93" s="108" t="s">
        <v>247</v>
      </c>
      <c r="D93" s="123" t="s">
        <v>54</v>
      </c>
      <c r="E93" s="69">
        <f t="shared" ref="E93:F93" si="4">+E92/E85*100</f>
        <v>5.0340136054421762</v>
      </c>
      <c r="F93" s="69">
        <f t="shared" si="4"/>
        <v>7.6043651481032395</v>
      </c>
    </row>
    <row r="94" spans="1:6" x14ac:dyDescent="0.2">
      <c r="A94" s="143" t="s">
        <v>246</v>
      </c>
      <c r="B94" s="241"/>
      <c r="C94" s="109" t="s">
        <v>203</v>
      </c>
      <c r="D94" s="121" t="s">
        <v>19</v>
      </c>
      <c r="E94" s="67">
        <v>155</v>
      </c>
      <c r="F94" s="67">
        <v>232</v>
      </c>
    </row>
    <row r="95" spans="1:6" x14ac:dyDescent="0.15">
      <c r="A95" s="143" t="s">
        <v>246</v>
      </c>
      <c r="B95" s="241"/>
      <c r="C95" s="108" t="s">
        <v>203</v>
      </c>
      <c r="D95" s="123" t="s">
        <v>54</v>
      </c>
      <c r="E95" s="114">
        <f>+E94/E86*100</f>
        <v>6.0100814269096547</v>
      </c>
      <c r="F95" s="114">
        <f>+F94/F86*100</f>
        <v>9.1735863977856873</v>
      </c>
    </row>
    <row r="96" spans="1:6" x14ac:dyDescent="0.2">
      <c r="A96" s="143" t="s">
        <v>246</v>
      </c>
      <c r="B96" s="241"/>
      <c r="C96" s="109" t="s">
        <v>204</v>
      </c>
      <c r="D96" s="121" t="s">
        <v>19</v>
      </c>
      <c r="E96" s="67">
        <v>141</v>
      </c>
      <c r="F96" s="67">
        <v>207</v>
      </c>
    </row>
    <row r="97" spans="1:6" x14ac:dyDescent="0.15">
      <c r="A97" s="143" t="s">
        <v>246</v>
      </c>
      <c r="B97" s="241"/>
      <c r="C97" s="108" t="s">
        <v>204</v>
      </c>
      <c r="D97" s="123" t="s">
        <v>54</v>
      </c>
      <c r="E97" s="114">
        <f>+E96/E87*100</f>
        <v>4.2714328991214785</v>
      </c>
      <c r="F97" s="114">
        <f>+F96/F87*100</f>
        <v>6.3810110974106031</v>
      </c>
    </row>
    <row r="98" spans="1:6" x14ac:dyDescent="0.2">
      <c r="A98" s="143" t="s">
        <v>246</v>
      </c>
      <c r="B98" s="241"/>
      <c r="C98" s="108" t="s">
        <v>353</v>
      </c>
      <c r="D98" s="121" t="s">
        <v>19</v>
      </c>
      <c r="E98" s="67">
        <v>9</v>
      </c>
      <c r="F98" s="67">
        <v>53</v>
      </c>
    </row>
    <row r="99" spans="1:6" x14ac:dyDescent="0.15">
      <c r="A99" s="143" t="s">
        <v>246</v>
      </c>
      <c r="B99" s="241"/>
      <c r="C99" s="108" t="s">
        <v>353</v>
      </c>
      <c r="D99" s="123" t="s">
        <v>54</v>
      </c>
      <c r="E99" s="114">
        <f>IFERROR(+E98/E88*100,0)</f>
        <v>24.324324324324326</v>
      </c>
      <c r="F99" s="114">
        <f>IFERROR(+F98/F88*100,0)</f>
        <v>72.602739726027394</v>
      </c>
    </row>
    <row r="100" spans="1:6" x14ac:dyDescent="0.2">
      <c r="A100" s="143" t="s">
        <v>246</v>
      </c>
      <c r="B100" s="241"/>
      <c r="C100" s="108" t="s">
        <v>354</v>
      </c>
      <c r="D100" s="121" t="s">
        <v>19</v>
      </c>
      <c r="E100" s="67">
        <v>216</v>
      </c>
      <c r="F100" s="67">
        <v>311</v>
      </c>
    </row>
    <row r="101" spans="1:6" x14ac:dyDescent="0.15">
      <c r="A101" s="143" t="s">
        <v>246</v>
      </c>
      <c r="B101" s="241"/>
      <c r="C101" s="108" t="s">
        <v>354</v>
      </c>
      <c r="D101" s="123" t="s">
        <v>54</v>
      </c>
      <c r="E101" s="114">
        <f>+E100/E89*100</f>
        <v>11.900826446280991</v>
      </c>
      <c r="F101" s="114">
        <f>+F100/F89*100</f>
        <v>17.945758799769187</v>
      </c>
    </row>
    <row r="102" spans="1:6" x14ac:dyDescent="0.2">
      <c r="A102" s="143" t="s">
        <v>246</v>
      </c>
      <c r="B102" s="241"/>
      <c r="C102" s="108" t="s">
        <v>355</v>
      </c>
      <c r="D102" s="121" t="s">
        <v>19</v>
      </c>
      <c r="E102" s="67">
        <v>65</v>
      </c>
      <c r="F102" s="67">
        <v>59</v>
      </c>
    </row>
    <row r="103" spans="1:6" x14ac:dyDescent="0.15">
      <c r="A103" s="143" t="s">
        <v>246</v>
      </c>
      <c r="B103" s="241"/>
      <c r="C103" s="108" t="s">
        <v>355</v>
      </c>
      <c r="D103" s="123" t="s">
        <v>54</v>
      </c>
      <c r="E103" s="114">
        <f>+E102/E90*100</f>
        <v>2.4667931688804554</v>
      </c>
      <c r="F103" s="114">
        <f>+F102/F90*100</f>
        <v>2.3101018010963195</v>
      </c>
    </row>
    <row r="104" spans="1:6" x14ac:dyDescent="0.2">
      <c r="A104" s="143" t="s">
        <v>246</v>
      </c>
      <c r="B104" s="241"/>
      <c r="C104" s="108" t="s">
        <v>356</v>
      </c>
      <c r="D104" s="121" t="s">
        <v>19</v>
      </c>
      <c r="E104" s="67">
        <v>6</v>
      </c>
      <c r="F104" s="67">
        <v>16</v>
      </c>
    </row>
    <row r="105" spans="1:6" x14ac:dyDescent="0.15">
      <c r="A105" s="143" t="s">
        <v>246</v>
      </c>
      <c r="B105" s="241"/>
      <c r="C105" s="108" t="s">
        <v>356</v>
      </c>
      <c r="D105" s="123" t="s">
        <v>54</v>
      </c>
      <c r="E105" s="114">
        <f>+E104/E91*100</f>
        <v>0.4307250538406317</v>
      </c>
      <c r="F105" s="114">
        <f>+F104/F91*100</f>
        <v>1.132342533616419</v>
      </c>
    </row>
    <row r="106" spans="1:6" x14ac:dyDescent="0.2">
      <c r="A106" s="143" t="s">
        <v>246</v>
      </c>
      <c r="B106" s="241"/>
      <c r="C106" s="108" t="s">
        <v>253</v>
      </c>
      <c r="D106" s="121" t="s">
        <v>19</v>
      </c>
      <c r="E106" s="67">
        <v>278</v>
      </c>
      <c r="F106" s="67">
        <v>652</v>
      </c>
    </row>
    <row r="107" spans="1:6" x14ac:dyDescent="0.2">
      <c r="A107" s="143" t="s">
        <v>246</v>
      </c>
      <c r="B107" s="241"/>
      <c r="C107" s="108" t="s">
        <v>253</v>
      </c>
      <c r="D107" s="123" t="s">
        <v>54</v>
      </c>
      <c r="E107" s="69">
        <f t="shared" ref="E107:F107" si="5">+E106/E85*100</f>
        <v>4.7278911564625856</v>
      </c>
      <c r="F107" s="69">
        <f t="shared" si="5"/>
        <v>11.29395461631734</v>
      </c>
    </row>
    <row r="108" spans="1:6" x14ac:dyDescent="0.2">
      <c r="A108" s="143" t="s">
        <v>246</v>
      </c>
      <c r="B108" s="241"/>
      <c r="C108" s="109" t="s">
        <v>203</v>
      </c>
      <c r="D108" s="121" t="s">
        <v>19</v>
      </c>
      <c r="E108" s="67">
        <v>154</v>
      </c>
      <c r="F108" s="67">
        <v>337</v>
      </c>
    </row>
    <row r="109" spans="1:6" x14ac:dyDescent="0.2">
      <c r="A109" s="143" t="s">
        <v>246</v>
      </c>
      <c r="B109" s="241"/>
      <c r="C109" s="66" t="s">
        <v>203</v>
      </c>
      <c r="D109" s="124" t="s">
        <v>54</v>
      </c>
      <c r="E109" s="113">
        <f>E108/E86*100</f>
        <v>5.9713067080263666</v>
      </c>
      <c r="F109" s="113">
        <f>F108/F86*100</f>
        <v>13.32542506919731</v>
      </c>
    </row>
    <row r="110" spans="1:6" x14ac:dyDescent="0.2">
      <c r="A110" s="143" t="s">
        <v>246</v>
      </c>
      <c r="B110" s="241"/>
      <c r="C110" s="109" t="s">
        <v>204</v>
      </c>
      <c r="D110" s="121" t="s">
        <v>19</v>
      </c>
      <c r="E110" s="67">
        <v>124</v>
      </c>
      <c r="F110" s="67">
        <v>315</v>
      </c>
    </row>
    <row r="111" spans="1:6" x14ac:dyDescent="0.2">
      <c r="A111" s="143" t="s">
        <v>246</v>
      </c>
      <c r="B111" s="241"/>
      <c r="C111" s="108" t="s">
        <v>204</v>
      </c>
      <c r="D111" s="123" t="s">
        <v>54</v>
      </c>
      <c r="E111" s="69">
        <f t="shared" ref="E111:F111" si="6">+E110/E106*100</f>
        <v>44.60431654676259</v>
      </c>
      <c r="F111" s="69">
        <f t="shared" si="6"/>
        <v>48.312883435582819</v>
      </c>
    </row>
    <row r="112" spans="1:6" x14ac:dyDescent="0.2">
      <c r="B112" s="241"/>
      <c r="C112" s="108" t="s">
        <v>357</v>
      </c>
      <c r="D112" s="123" t="s">
        <v>54</v>
      </c>
      <c r="E112" s="69">
        <f t="shared" ref="E112:F112" si="7">+E110/E87*100</f>
        <v>3.7564374431990308</v>
      </c>
      <c r="F112" s="69">
        <f t="shared" si="7"/>
        <v>9.7102342786683096</v>
      </c>
    </row>
    <row r="113" spans="1:6" x14ac:dyDescent="0.2">
      <c r="B113" s="241"/>
      <c r="C113" s="108" t="s">
        <v>350</v>
      </c>
      <c r="D113" s="121" t="s">
        <v>19</v>
      </c>
      <c r="E113" s="67">
        <v>272</v>
      </c>
      <c r="F113" s="67">
        <v>642</v>
      </c>
    </row>
    <row r="114" spans="1:6" x14ac:dyDescent="0.2">
      <c r="B114" s="241"/>
      <c r="C114" s="108" t="s">
        <v>358</v>
      </c>
      <c r="D114" s="121" t="s">
        <v>19</v>
      </c>
      <c r="E114" s="67">
        <v>6</v>
      </c>
      <c r="F114" s="67">
        <v>10</v>
      </c>
    </row>
    <row r="115" spans="1:6" ht="28" x14ac:dyDescent="0.2">
      <c r="B115" s="241"/>
      <c r="C115" s="66" t="s">
        <v>359</v>
      </c>
      <c r="D115" s="121" t="s">
        <v>19</v>
      </c>
      <c r="E115" s="67">
        <v>3</v>
      </c>
      <c r="F115" s="67">
        <v>461</v>
      </c>
    </row>
    <row r="116" spans="1:6" x14ac:dyDescent="0.2">
      <c r="A116" s="143" t="s">
        <v>246</v>
      </c>
      <c r="B116" s="241"/>
      <c r="C116" s="108" t="s">
        <v>360</v>
      </c>
      <c r="D116" s="121" t="s">
        <v>19</v>
      </c>
      <c r="E116" s="67">
        <v>3</v>
      </c>
      <c r="F116" s="67">
        <v>2</v>
      </c>
    </row>
    <row r="117" spans="1:6" x14ac:dyDescent="0.15">
      <c r="A117" s="143" t="s">
        <v>246</v>
      </c>
      <c r="B117" s="241"/>
      <c r="C117" s="108" t="s">
        <v>360</v>
      </c>
      <c r="D117" s="123" t="s">
        <v>54</v>
      </c>
      <c r="E117" s="114">
        <f>IFERROR(+E116/E88*100,0)</f>
        <v>8.1081081081081088</v>
      </c>
      <c r="F117" s="114">
        <f>IFERROR(+F116/F88*100,0)</f>
        <v>2.7397260273972601</v>
      </c>
    </row>
    <row r="118" spans="1:6" x14ac:dyDescent="0.2">
      <c r="A118" s="143" t="s">
        <v>246</v>
      </c>
      <c r="B118" s="241"/>
      <c r="C118" s="108" t="s">
        <v>351</v>
      </c>
      <c r="D118" s="121" t="s">
        <v>19</v>
      </c>
      <c r="E118" s="67">
        <v>90</v>
      </c>
      <c r="F118" s="67">
        <v>161</v>
      </c>
    </row>
    <row r="119" spans="1:6" x14ac:dyDescent="0.15">
      <c r="A119" s="143" t="s">
        <v>246</v>
      </c>
      <c r="B119" s="241"/>
      <c r="C119" s="108" t="s">
        <v>351</v>
      </c>
      <c r="D119" s="123" t="s">
        <v>54</v>
      </c>
      <c r="E119" s="114">
        <f>+E118/E89*100</f>
        <v>4.9586776859504136</v>
      </c>
      <c r="F119" s="114">
        <f>+F118/F89*100</f>
        <v>9.2902481246393531</v>
      </c>
    </row>
    <row r="120" spans="1:6" x14ac:dyDescent="0.2">
      <c r="A120" s="143" t="s">
        <v>246</v>
      </c>
      <c r="B120" s="241"/>
      <c r="C120" s="108" t="s">
        <v>361</v>
      </c>
      <c r="D120" s="121" t="s">
        <v>19</v>
      </c>
      <c r="E120" s="67">
        <v>87</v>
      </c>
      <c r="F120" s="67">
        <v>254</v>
      </c>
    </row>
    <row r="121" spans="1:6" x14ac:dyDescent="0.15">
      <c r="A121" s="143" t="s">
        <v>246</v>
      </c>
      <c r="B121" s="241"/>
      <c r="C121" s="108" t="s">
        <v>361</v>
      </c>
      <c r="D121" s="123" t="s">
        <v>54</v>
      </c>
      <c r="E121" s="114">
        <f>+E120/E90*100</f>
        <v>3.3017077798861481</v>
      </c>
      <c r="F121" s="114">
        <f>+F120/F90*100</f>
        <v>9.9451840250587313</v>
      </c>
    </row>
    <row r="122" spans="1:6" x14ac:dyDescent="0.2">
      <c r="A122" s="143" t="s">
        <v>246</v>
      </c>
      <c r="B122" s="241"/>
      <c r="C122" s="108" t="s">
        <v>362</v>
      </c>
      <c r="D122" s="121" t="s">
        <v>19</v>
      </c>
      <c r="E122" s="67">
        <v>98</v>
      </c>
      <c r="F122" s="67">
        <v>235</v>
      </c>
    </row>
    <row r="123" spans="1:6" x14ac:dyDescent="0.15">
      <c r="A123" s="143" t="s">
        <v>246</v>
      </c>
      <c r="B123" s="241"/>
      <c r="C123" s="108" t="s">
        <v>362</v>
      </c>
      <c r="D123" s="123" t="s">
        <v>54</v>
      </c>
      <c r="E123" s="114">
        <f>+E122/E91*100</f>
        <v>7.0351758793969852</v>
      </c>
      <c r="F123" s="114">
        <f>+F122/F91*100</f>
        <v>16.631280962491154</v>
      </c>
    </row>
    <row r="124" spans="1:6" ht="32" x14ac:dyDescent="0.2">
      <c r="A124" s="143" t="s">
        <v>201</v>
      </c>
      <c r="B124" s="241"/>
      <c r="C124" s="29" t="s">
        <v>206</v>
      </c>
      <c r="D124" s="64" t="s">
        <v>19</v>
      </c>
      <c r="E124" s="112">
        <v>5835</v>
      </c>
      <c r="F124" s="112">
        <v>5686</v>
      </c>
    </row>
    <row r="125" spans="1:6" ht="16" x14ac:dyDescent="0.2">
      <c r="A125" s="143" t="s">
        <v>201</v>
      </c>
      <c r="B125" s="241"/>
      <c r="C125" s="65" t="s">
        <v>203</v>
      </c>
      <c r="D125" s="64" t="s">
        <v>19</v>
      </c>
      <c r="E125" s="112">
        <v>2559</v>
      </c>
      <c r="F125" s="112">
        <v>2486</v>
      </c>
    </row>
    <row r="126" spans="1:6" ht="16" x14ac:dyDescent="0.2">
      <c r="A126" s="143" t="s">
        <v>201</v>
      </c>
      <c r="B126" s="241"/>
      <c r="C126" s="65" t="s">
        <v>204</v>
      </c>
      <c r="D126" s="64" t="s">
        <v>19</v>
      </c>
      <c r="E126" s="112">
        <v>3276</v>
      </c>
      <c r="F126" s="112">
        <v>3200</v>
      </c>
    </row>
    <row r="127" spans="1:6" ht="32" x14ac:dyDescent="0.2">
      <c r="A127" s="143" t="s">
        <v>201</v>
      </c>
      <c r="B127" s="241"/>
      <c r="C127" s="29" t="s">
        <v>207</v>
      </c>
      <c r="D127" s="64" t="s">
        <v>19</v>
      </c>
      <c r="E127" s="112">
        <v>0</v>
      </c>
      <c r="F127" s="112">
        <v>0</v>
      </c>
    </row>
    <row r="128" spans="1:6" ht="16" x14ac:dyDescent="0.2">
      <c r="A128" s="143" t="s">
        <v>201</v>
      </c>
      <c r="B128" s="241"/>
      <c r="C128" s="65" t="s">
        <v>203</v>
      </c>
      <c r="D128" s="64" t="s">
        <v>19</v>
      </c>
      <c r="E128" s="112">
        <v>0</v>
      </c>
      <c r="F128" s="112">
        <v>0</v>
      </c>
    </row>
    <row r="129" spans="1:6" ht="16" x14ac:dyDescent="0.2">
      <c r="A129" s="143" t="s">
        <v>201</v>
      </c>
      <c r="B129" s="241"/>
      <c r="C129" s="65" t="s">
        <v>204</v>
      </c>
      <c r="D129" s="64" t="s">
        <v>19</v>
      </c>
      <c r="E129" s="112">
        <v>0</v>
      </c>
      <c r="F129" s="112">
        <v>0</v>
      </c>
    </row>
    <row r="130" spans="1:6" ht="16" x14ac:dyDescent="0.2">
      <c r="A130" s="143" t="s">
        <v>201</v>
      </c>
      <c r="B130" s="241"/>
      <c r="C130" s="29" t="s">
        <v>208</v>
      </c>
      <c r="D130" s="64" t="s">
        <v>19</v>
      </c>
      <c r="E130" s="112">
        <v>45</v>
      </c>
      <c r="F130" s="112">
        <v>86</v>
      </c>
    </row>
    <row r="131" spans="1:6" ht="16" x14ac:dyDescent="0.2">
      <c r="A131" s="143" t="s">
        <v>201</v>
      </c>
      <c r="B131" s="241"/>
      <c r="C131" s="65" t="s">
        <v>203</v>
      </c>
      <c r="D131" s="64" t="s">
        <v>19</v>
      </c>
      <c r="E131" s="112">
        <v>20</v>
      </c>
      <c r="F131" s="112">
        <v>42</v>
      </c>
    </row>
    <row r="132" spans="1:6" ht="16" x14ac:dyDescent="0.2">
      <c r="A132" s="143" t="s">
        <v>201</v>
      </c>
      <c r="B132" s="241"/>
      <c r="C132" s="65" t="s">
        <v>204</v>
      </c>
      <c r="D132" s="64" t="s">
        <v>19</v>
      </c>
      <c r="E132" s="112">
        <v>25</v>
      </c>
      <c r="F132" s="112">
        <v>44</v>
      </c>
    </row>
    <row r="133" spans="1:6" ht="16" x14ac:dyDescent="0.2">
      <c r="A133" s="143" t="s">
        <v>201</v>
      </c>
      <c r="B133" s="241"/>
      <c r="C133" s="29" t="s">
        <v>209</v>
      </c>
      <c r="D133" s="64" t="s">
        <v>19</v>
      </c>
      <c r="E133" s="112">
        <v>0</v>
      </c>
      <c r="F133" s="112">
        <v>1</v>
      </c>
    </row>
    <row r="134" spans="1:6" ht="16" x14ac:dyDescent="0.2">
      <c r="A134" s="143" t="s">
        <v>201</v>
      </c>
      <c r="B134" s="241"/>
      <c r="C134" s="65" t="s">
        <v>203</v>
      </c>
      <c r="D134" s="64" t="s">
        <v>19</v>
      </c>
      <c r="E134" s="112">
        <v>0</v>
      </c>
      <c r="F134" s="112">
        <v>1</v>
      </c>
    </row>
    <row r="135" spans="1:6" ht="16" x14ac:dyDescent="0.2">
      <c r="A135" s="143" t="s">
        <v>201</v>
      </c>
      <c r="B135" s="241"/>
      <c r="C135" s="65" t="s">
        <v>204</v>
      </c>
      <c r="D135" s="64" t="s">
        <v>19</v>
      </c>
      <c r="E135" s="112">
        <v>0</v>
      </c>
      <c r="F135" s="112">
        <v>0</v>
      </c>
    </row>
    <row r="136" spans="1:6" ht="32" x14ac:dyDescent="0.2">
      <c r="A136" s="143" t="s">
        <v>220</v>
      </c>
      <c r="B136" s="241"/>
      <c r="C136" s="62" t="s">
        <v>223</v>
      </c>
      <c r="D136" s="125" t="s">
        <v>54</v>
      </c>
      <c r="E136" s="115">
        <v>15.157982583483342</v>
      </c>
      <c r="F136" s="115">
        <v>23.748432105594347</v>
      </c>
    </row>
    <row r="137" spans="1:6" ht="48" x14ac:dyDescent="0.2">
      <c r="A137" s="143" t="s">
        <v>220</v>
      </c>
      <c r="B137" s="241"/>
      <c r="C137" s="62" t="s">
        <v>224</v>
      </c>
      <c r="D137" s="125" t="s">
        <v>54</v>
      </c>
      <c r="E137" s="115">
        <v>3.8453258941282762</v>
      </c>
      <c r="F137" s="115">
        <v>5.1415579310411372</v>
      </c>
    </row>
    <row r="138" spans="1:6" x14ac:dyDescent="0.2">
      <c r="B138" s="239"/>
      <c r="C138" s="239"/>
      <c r="D138" s="239"/>
      <c r="E138" s="239"/>
      <c r="F138" s="239"/>
    </row>
    <row r="139" spans="1:6" ht="28" x14ac:dyDescent="0.2">
      <c r="A139" s="143" t="s">
        <v>201</v>
      </c>
      <c r="B139" s="240" t="s">
        <v>364</v>
      </c>
      <c r="C139" s="108" t="s">
        <v>202</v>
      </c>
      <c r="D139" s="121" t="s">
        <v>19</v>
      </c>
      <c r="E139" s="67">
        <v>2106</v>
      </c>
      <c r="F139" s="67">
        <v>2125</v>
      </c>
    </row>
    <row r="140" spans="1:6" x14ac:dyDescent="0.2">
      <c r="A140" s="143" t="s">
        <v>201</v>
      </c>
      <c r="B140" s="240"/>
      <c r="C140" s="109" t="s">
        <v>203</v>
      </c>
      <c r="D140" s="121" t="s">
        <v>19</v>
      </c>
      <c r="E140" s="67">
        <v>459</v>
      </c>
      <c r="F140" s="67">
        <v>460</v>
      </c>
    </row>
    <row r="141" spans="1:6" x14ac:dyDescent="0.2">
      <c r="A141" s="142" t="s">
        <v>201</v>
      </c>
      <c r="B141" s="240"/>
      <c r="C141" s="109" t="s">
        <v>204</v>
      </c>
      <c r="D141" s="121" t="s">
        <v>19</v>
      </c>
      <c r="E141" s="67">
        <v>1647</v>
      </c>
      <c r="F141" s="67">
        <v>1665</v>
      </c>
    </row>
    <row r="142" spans="1:6" x14ac:dyDescent="0.15">
      <c r="B142" s="240"/>
      <c r="C142" s="116" t="s">
        <v>210</v>
      </c>
      <c r="D142" s="126" t="s">
        <v>19</v>
      </c>
      <c r="E142" s="117">
        <v>241</v>
      </c>
      <c r="F142" s="117">
        <v>253</v>
      </c>
    </row>
    <row r="143" spans="1:6" x14ac:dyDescent="0.15">
      <c r="B143" s="240"/>
      <c r="C143" s="116" t="s">
        <v>211</v>
      </c>
      <c r="D143" s="126" t="s">
        <v>19</v>
      </c>
      <c r="E143" s="117">
        <v>895</v>
      </c>
      <c r="F143" s="117">
        <v>950</v>
      </c>
    </row>
    <row r="144" spans="1:6" x14ac:dyDescent="0.15">
      <c r="B144" s="240"/>
      <c r="C144" s="116" t="s">
        <v>212</v>
      </c>
      <c r="D144" s="126" t="s">
        <v>19</v>
      </c>
      <c r="E144" s="117">
        <v>633</v>
      </c>
      <c r="F144" s="117">
        <v>613</v>
      </c>
    </row>
    <row r="145" spans="1:6" x14ac:dyDescent="0.15">
      <c r="B145" s="240"/>
      <c r="C145" s="116" t="s">
        <v>213</v>
      </c>
      <c r="D145" s="126" t="s">
        <v>19</v>
      </c>
      <c r="E145" s="117">
        <v>337</v>
      </c>
      <c r="F145" s="117">
        <v>309</v>
      </c>
    </row>
    <row r="146" spans="1:6" x14ac:dyDescent="0.2">
      <c r="A146" s="143" t="s">
        <v>246</v>
      </c>
      <c r="B146" s="240"/>
      <c r="C146" s="118" t="s">
        <v>247</v>
      </c>
      <c r="D146" s="127" t="s">
        <v>19</v>
      </c>
      <c r="E146" s="119">
        <v>422</v>
      </c>
      <c r="F146" s="119">
        <v>400</v>
      </c>
    </row>
    <row r="147" spans="1:6" x14ac:dyDescent="0.2">
      <c r="A147" s="143" t="s">
        <v>246</v>
      </c>
      <c r="B147" s="240"/>
      <c r="C147" s="108" t="s">
        <v>247</v>
      </c>
      <c r="D147" s="123" t="s">
        <v>54</v>
      </c>
      <c r="E147" s="69">
        <f t="shared" ref="E147:F147" si="8">+E146/E139*100</f>
        <v>20.03798670465337</v>
      </c>
      <c r="F147" s="69">
        <f t="shared" si="8"/>
        <v>18.823529411764707</v>
      </c>
    </row>
    <row r="148" spans="1:6" x14ac:dyDescent="0.2">
      <c r="A148" s="143" t="s">
        <v>246</v>
      </c>
      <c r="B148" s="240"/>
      <c r="C148" s="109" t="s">
        <v>203</v>
      </c>
      <c r="D148" s="121" t="s">
        <v>19</v>
      </c>
      <c r="E148" s="67">
        <v>80</v>
      </c>
      <c r="F148" s="67">
        <v>78</v>
      </c>
    </row>
    <row r="149" spans="1:6" x14ac:dyDescent="0.15">
      <c r="A149" s="143" t="s">
        <v>246</v>
      </c>
      <c r="B149" s="240"/>
      <c r="C149" s="108" t="s">
        <v>203</v>
      </c>
      <c r="D149" s="123" t="s">
        <v>54</v>
      </c>
      <c r="E149" s="114">
        <f>+E148/E140*100</f>
        <v>17.429193899782135</v>
      </c>
      <c r="F149" s="114">
        <f>+F148/F140*100</f>
        <v>16.956521739130434</v>
      </c>
    </row>
    <row r="150" spans="1:6" x14ac:dyDescent="0.2">
      <c r="A150" s="143" t="s">
        <v>246</v>
      </c>
      <c r="B150" s="240"/>
      <c r="C150" s="109" t="s">
        <v>204</v>
      </c>
      <c r="D150" s="121" t="s">
        <v>19</v>
      </c>
      <c r="E150" s="67">
        <v>342</v>
      </c>
      <c r="F150" s="67">
        <v>322</v>
      </c>
    </row>
    <row r="151" spans="1:6" x14ac:dyDescent="0.15">
      <c r="A151" s="143" t="s">
        <v>246</v>
      </c>
      <c r="B151" s="240"/>
      <c r="C151" s="108" t="s">
        <v>204</v>
      </c>
      <c r="D151" s="123" t="s">
        <v>54</v>
      </c>
      <c r="E151" s="114">
        <f>+E150/E141*100</f>
        <v>20.765027322404372</v>
      </c>
      <c r="F151" s="114">
        <f>+F150/F141*100</f>
        <v>19.33933933933934</v>
      </c>
    </row>
    <row r="152" spans="1:6" x14ac:dyDescent="0.2">
      <c r="A152" s="143" t="s">
        <v>246</v>
      </c>
      <c r="B152" s="240"/>
      <c r="C152" s="108" t="s">
        <v>353</v>
      </c>
      <c r="D152" s="121" t="s">
        <v>19</v>
      </c>
      <c r="E152" s="67">
        <v>140</v>
      </c>
      <c r="F152" s="67">
        <v>142</v>
      </c>
    </row>
    <row r="153" spans="1:6" x14ac:dyDescent="0.15">
      <c r="A153" s="143" t="s">
        <v>246</v>
      </c>
      <c r="B153" s="240"/>
      <c r="C153" s="108" t="s">
        <v>353</v>
      </c>
      <c r="D153" s="123" t="s">
        <v>54</v>
      </c>
      <c r="E153" s="114">
        <f>IFERROR(+E152/E142*100,0)</f>
        <v>58.091286307053949</v>
      </c>
      <c r="F153" s="114">
        <f>IFERROR(+F152/F142*100,0)</f>
        <v>56.126482213438734</v>
      </c>
    </row>
    <row r="154" spans="1:6" x14ac:dyDescent="0.2">
      <c r="A154" s="143" t="s">
        <v>246</v>
      </c>
      <c r="B154" s="240"/>
      <c r="C154" s="108" t="s">
        <v>354</v>
      </c>
      <c r="D154" s="121" t="s">
        <v>19</v>
      </c>
      <c r="E154" s="67">
        <v>193</v>
      </c>
      <c r="F154" s="67">
        <v>173</v>
      </c>
    </row>
    <row r="155" spans="1:6" x14ac:dyDescent="0.15">
      <c r="A155" s="143" t="s">
        <v>246</v>
      </c>
      <c r="B155" s="240"/>
      <c r="C155" s="108" t="s">
        <v>354</v>
      </c>
      <c r="D155" s="123" t="s">
        <v>54</v>
      </c>
      <c r="E155" s="114">
        <f>+E154/E143*100</f>
        <v>21.564245810055866</v>
      </c>
      <c r="F155" s="114">
        <f>+F154/F143*100</f>
        <v>18.210526315789473</v>
      </c>
    </row>
    <row r="156" spans="1:6" x14ac:dyDescent="0.2">
      <c r="A156" s="143" t="s">
        <v>246</v>
      </c>
      <c r="B156" s="240"/>
      <c r="C156" s="108" t="s">
        <v>355</v>
      </c>
      <c r="D156" s="121" t="s">
        <v>19</v>
      </c>
      <c r="E156" s="67">
        <v>62</v>
      </c>
      <c r="F156" s="67">
        <v>60</v>
      </c>
    </row>
    <row r="157" spans="1:6" x14ac:dyDescent="0.15">
      <c r="A157" s="143" t="s">
        <v>246</v>
      </c>
      <c r="B157" s="240"/>
      <c r="C157" s="108" t="s">
        <v>355</v>
      </c>
      <c r="D157" s="123" t="s">
        <v>54</v>
      </c>
      <c r="E157" s="114">
        <f>+E156/E144*100</f>
        <v>9.7946287519747237</v>
      </c>
      <c r="F157" s="114">
        <f>+F156/F144*100</f>
        <v>9.7879282218597066</v>
      </c>
    </row>
    <row r="158" spans="1:6" x14ac:dyDescent="0.2">
      <c r="A158" s="143" t="s">
        <v>246</v>
      </c>
      <c r="B158" s="240"/>
      <c r="C158" s="108" t="s">
        <v>356</v>
      </c>
      <c r="D158" s="121" t="s">
        <v>19</v>
      </c>
      <c r="E158" s="67">
        <v>27</v>
      </c>
      <c r="F158" s="67">
        <v>25</v>
      </c>
    </row>
    <row r="159" spans="1:6" x14ac:dyDescent="0.15">
      <c r="A159" s="143" t="s">
        <v>246</v>
      </c>
      <c r="B159" s="240"/>
      <c r="C159" s="108" t="s">
        <v>356</v>
      </c>
      <c r="D159" s="123" t="s">
        <v>54</v>
      </c>
      <c r="E159" s="114">
        <f>+E158/E145*100</f>
        <v>8.0118694362017813</v>
      </c>
      <c r="F159" s="114">
        <f>+F158/F145*100</f>
        <v>8.090614886731391</v>
      </c>
    </row>
    <row r="160" spans="1:6" x14ac:dyDescent="0.2">
      <c r="A160" s="143" t="s">
        <v>246</v>
      </c>
      <c r="B160" s="240"/>
      <c r="C160" s="108" t="s">
        <v>253</v>
      </c>
      <c r="D160" s="121" t="s">
        <v>19</v>
      </c>
      <c r="E160" s="67">
        <v>454</v>
      </c>
      <c r="F160" s="67">
        <v>367</v>
      </c>
    </row>
    <row r="161" spans="1:6" x14ac:dyDescent="0.2">
      <c r="A161" s="143" t="s">
        <v>246</v>
      </c>
      <c r="B161" s="240"/>
      <c r="C161" s="108" t="s">
        <v>253</v>
      </c>
      <c r="D161" s="123" t="s">
        <v>54</v>
      </c>
      <c r="E161" s="69">
        <f>+E160/E139*100</f>
        <v>21.557454890788225</v>
      </c>
      <c r="F161" s="69">
        <f t="shared" ref="F161" si="9">+F160/F139*100</f>
        <v>17.270588235294117</v>
      </c>
    </row>
    <row r="162" spans="1:6" x14ac:dyDescent="0.2">
      <c r="A162" s="143" t="s">
        <v>246</v>
      </c>
      <c r="B162" s="240"/>
      <c r="C162" s="109" t="s">
        <v>203</v>
      </c>
      <c r="D162" s="121" t="s">
        <v>19</v>
      </c>
      <c r="E162" s="67">
        <v>95</v>
      </c>
      <c r="F162" s="67">
        <v>74</v>
      </c>
    </row>
    <row r="163" spans="1:6" x14ac:dyDescent="0.2">
      <c r="A163" s="143" t="s">
        <v>246</v>
      </c>
      <c r="B163" s="240"/>
      <c r="C163" s="66" t="s">
        <v>203</v>
      </c>
      <c r="D163" s="124" t="s">
        <v>54</v>
      </c>
      <c r="E163" s="113">
        <f>E162/E140*100</f>
        <v>20.697167755991288</v>
      </c>
      <c r="F163" s="113">
        <f>F162/F140*100</f>
        <v>16.086956521739129</v>
      </c>
    </row>
    <row r="164" spans="1:6" x14ac:dyDescent="0.2">
      <c r="A164" s="143" t="s">
        <v>246</v>
      </c>
      <c r="B164" s="240"/>
      <c r="C164" s="109" t="s">
        <v>204</v>
      </c>
      <c r="D164" s="121" t="s">
        <v>19</v>
      </c>
      <c r="E164" s="67">
        <v>359</v>
      </c>
      <c r="F164" s="67">
        <v>293</v>
      </c>
    </row>
    <row r="165" spans="1:6" x14ac:dyDescent="0.2">
      <c r="A165" s="143" t="s">
        <v>246</v>
      </c>
      <c r="B165" s="240"/>
      <c r="C165" s="108" t="s">
        <v>204</v>
      </c>
      <c r="D165" s="123" t="s">
        <v>54</v>
      </c>
      <c r="E165" s="120">
        <f t="shared" ref="E165:F165" si="10">+E164/E160*100</f>
        <v>79.074889867841421</v>
      </c>
      <c r="F165" s="69">
        <f t="shared" si="10"/>
        <v>79.836512261580381</v>
      </c>
    </row>
    <row r="166" spans="1:6" x14ac:dyDescent="0.2">
      <c r="B166" s="240"/>
      <c r="C166" s="108" t="s">
        <v>357</v>
      </c>
      <c r="D166" s="123" t="s">
        <v>54</v>
      </c>
      <c r="E166" s="69">
        <f t="shared" ref="E166:F166" si="11">+E164/E141*100</f>
        <v>21.797207043108681</v>
      </c>
      <c r="F166" s="69">
        <f t="shared" si="11"/>
        <v>17.597597597597598</v>
      </c>
    </row>
    <row r="167" spans="1:6" x14ac:dyDescent="0.2">
      <c r="B167" s="240"/>
      <c r="C167" s="108" t="s">
        <v>350</v>
      </c>
      <c r="D167" s="121" t="s">
        <v>19</v>
      </c>
      <c r="E167" s="67">
        <v>440</v>
      </c>
      <c r="F167" s="67">
        <v>349</v>
      </c>
    </row>
    <row r="168" spans="1:6" x14ac:dyDescent="0.2">
      <c r="B168" s="240"/>
      <c r="C168" s="108" t="s">
        <v>358</v>
      </c>
      <c r="D168" s="121" t="s">
        <v>19</v>
      </c>
      <c r="E168" s="67">
        <v>14</v>
      </c>
      <c r="F168" s="67">
        <v>18</v>
      </c>
    </row>
    <row r="169" spans="1:6" ht="28" x14ac:dyDescent="0.2">
      <c r="B169" s="240"/>
      <c r="C169" s="66" t="s">
        <v>359</v>
      </c>
      <c r="D169" s="121" t="s">
        <v>19</v>
      </c>
      <c r="E169" s="67">
        <v>0</v>
      </c>
      <c r="F169" s="67">
        <v>0</v>
      </c>
    </row>
    <row r="170" spans="1:6" x14ac:dyDescent="0.2">
      <c r="A170" s="143" t="s">
        <v>246</v>
      </c>
      <c r="B170" s="240"/>
      <c r="C170" s="108" t="s">
        <v>360</v>
      </c>
      <c r="D170" s="121" t="s">
        <v>19</v>
      </c>
      <c r="E170" s="67">
        <v>47</v>
      </c>
      <c r="F170" s="67">
        <v>73</v>
      </c>
    </row>
    <row r="171" spans="1:6" x14ac:dyDescent="0.15">
      <c r="A171" s="143" t="s">
        <v>246</v>
      </c>
      <c r="B171" s="240"/>
      <c r="C171" s="141" t="s">
        <v>360</v>
      </c>
      <c r="D171" s="195" t="s">
        <v>54</v>
      </c>
      <c r="E171" s="200">
        <f>IFERROR(+E170/E142*100,0)</f>
        <v>19.502074688796682</v>
      </c>
      <c r="F171" s="200">
        <f>IFERROR(+F170/F142*100,0)</f>
        <v>28.853754940711461</v>
      </c>
    </row>
    <row r="172" spans="1:6" x14ac:dyDescent="0.2">
      <c r="A172" s="143" t="s">
        <v>246</v>
      </c>
      <c r="B172" s="240"/>
      <c r="C172" s="141" t="s">
        <v>351</v>
      </c>
      <c r="D172" s="154" t="s">
        <v>19</v>
      </c>
      <c r="E172" s="190">
        <v>261</v>
      </c>
      <c r="F172" s="190">
        <v>165</v>
      </c>
    </row>
    <row r="173" spans="1:6" x14ac:dyDescent="0.15">
      <c r="A173" s="143" t="s">
        <v>246</v>
      </c>
      <c r="B173" s="240"/>
      <c r="C173" s="141" t="s">
        <v>351</v>
      </c>
      <c r="D173" s="195" t="s">
        <v>54</v>
      </c>
      <c r="E173" s="200">
        <f>+E172/E143*100</f>
        <v>29.162011173184361</v>
      </c>
      <c r="F173" s="200">
        <f>+F172/F143*100</f>
        <v>17.368421052631579</v>
      </c>
    </row>
    <row r="174" spans="1:6" x14ac:dyDescent="0.2">
      <c r="A174" s="143" t="s">
        <v>246</v>
      </c>
      <c r="B174" s="240"/>
      <c r="C174" s="141" t="s">
        <v>361</v>
      </c>
      <c r="D174" s="154" t="s">
        <v>19</v>
      </c>
      <c r="E174" s="190">
        <v>115</v>
      </c>
      <c r="F174" s="190">
        <v>84</v>
      </c>
    </row>
    <row r="175" spans="1:6" x14ac:dyDescent="0.15">
      <c r="A175" s="143" t="s">
        <v>246</v>
      </c>
      <c r="B175" s="240"/>
      <c r="C175" s="141" t="s">
        <v>361</v>
      </c>
      <c r="D175" s="195" t="s">
        <v>54</v>
      </c>
      <c r="E175" s="200">
        <f>+E174/E144*100</f>
        <v>18.167456556082147</v>
      </c>
      <c r="F175" s="200">
        <f>+F174/F144*100</f>
        <v>13.70309951060359</v>
      </c>
    </row>
    <row r="176" spans="1:6" x14ac:dyDescent="0.2">
      <c r="A176" s="143" t="s">
        <v>246</v>
      </c>
      <c r="B176" s="240"/>
      <c r="C176" s="141" t="s">
        <v>362</v>
      </c>
      <c r="D176" s="154" t="s">
        <v>19</v>
      </c>
      <c r="E176" s="190">
        <v>31</v>
      </c>
      <c r="F176" s="190">
        <v>45</v>
      </c>
    </row>
    <row r="177" spans="1:6" x14ac:dyDescent="0.15">
      <c r="A177" s="143" t="s">
        <v>246</v>
      </c>
      <c r="B177" s="240"/>
      <c r="C177" s="141" t="s">
        <v>362</v>
      </c>
      <c r="D177" s="195" t="s">
        <v>54</v>
      </c>
      <c r="E177" s="200">
        <f>+E176/E145*100</f>
        <v>9.1988130563798212</v>
      </c>
      <c r="F177" s="200">
        <f>+F176/F145*100</f>
        <v>14.563106796116504</v>
      </c>
    </row>
    <row r="178" spans="1:6" ht="28" x14ac:dyDescent="0.2">
      <c r="A178" s="143" t="s">
        <v>201</v>
      </c>
      <c r="B178" s="240"/>
      <c r="C178" s="141" t="s">
        <v>206</v>
      </c>
      <c r="D178" s="154" t="s">
        <v>19</v>
      </c>
      <c r="E178" s="190">
        <v>1989</v>
      </c>
      <c r="F178" s="190">
        <v>2023</v>
      </c>
    </row>
    <row r="179" spans="1:6" x14ac:dyDescent="0.2">
      <c r="A179" s="143" t="s">
        <v>201</v>
      </c>
      <c r="B179" s="240"/>
      <c r="C179" s="191" t="s">
        <v>203</v>
      </c>
      <c r="D179" s="154" t="s">
        <v>19</v>
      </c>
      <c r="E179" s="190">
        <v>440</v>
      </c>
      <c r="F179" s="190">
        <v>445</v>
      </c>
    </row>
    <row r="180" spans="1:6" x14ac:dyDescent="0.2">
      <c r="A180" s="143" t="s">
        <v>201</v>
      </c>
      <c r="B180" s="240"/>
      <c r="C180" s="191" t="s">
        <v>204</v>
      </c>
      <c r="D180" s="154" t="s">
        <v>19</v>
      </c>
      <c r="E180" s="190">
        <v>1549</v>
      </c>
      <c r="F180" s="190">
        <v>1578</v>
      </c>
    </row>
    <row r="181" spans="1:6" ht="28" x14ac:dyDescent="0.2">
      <c r="A181" s="143" t="s">
        <v>201</v>
      </c>
      <c r="B181" s="240"/>
      <c r="C181" s="141" t="s">
        <v>207</v>
      </c>
      <c r="D181" s="154" t="s">
        <v>19</v>
      </c>
      <c r="E181" s="190">
        <v>1</v>
      </c>
      <c r="F181" s="190">
        <v>0</v>
      </c>
    </row>
    <row r="182" spans="1:6" x14ac:dyDescent="0.2">
      <c r="A182" s="143" t="s">
        <v>201</v>
      </c>
      <c r="B182" s="240"/>
      <c r="C182" s="191" t="s">
        <v>203</v>
      </c>
      <c r="D182" s="154" t="s">
        <v>19</v>
      </c>
      <c r="E182" s="190">
        <v>1</v>
      </c>
      <c r="F182" s="190">
        <v>0</v>
      </c>
    </row>
    <row r="183" spans="1:6" x14ac:dyDescent="0.2">
      <c r="A183" s="143" t="s">
        <v>201</v>
      </c>
      <c r="B183" s="240"/>
      <c r="C183" s="191" t="s">
        <v>204</v>
      </c>
      <c r="D183" s="154" t="s">
        <v>19</v>
      </c>
      <c r="E183" s="190">
        <v>0</v>
      </c>
      <c r="F183" s="190">
        <v>0</v>
      </c>
    </row>
    <row r="184" spans="1:6" x14ac:dyDescent="0.2">
      <c r="A184" s="143" t="s">
        <v>201</v>
      </c>
      <c r="B184" s="240"/>
      <c r="C184" s="141" t="s">
        <v>208</v>
      </c>
      <c r="D184" s="154" t="s">
        <v>19</v>
      </c>
      <c r="E184" s="190">
        <v>115</v>
      </c>
      <c r="F184" s="190">
        <v>102</v>
      </c>
    </row>
    <row r="185" spans="1:6" x14ac:dyDescent="0.2">
      <c r="A185" s="143" t="s">
        <v>201</v>
      </c>
      <c r="B185" s="240"/>
      <c r="C185" s="191" t="s">
        <v>203</v>
      </c>
      <c r="D185" s="154" t="s">
        <v>19</v>
      </c>
      <c r="E185" s="190">
        <v>18</v>
      </c>
      <c r="F185" s="190">
        <v>15</v>
      </c>
    </row>
    <row r="186" spans="1:6" x14ac:dyDescent="0.2">
      <c r="A186" s="143" t="s">
        <v>201</v>
      </c>
      <c r="B186" s="240"/>
      <c r="C186" s="191" t="s">
        <v>204</v>
      </c>
      <c r="D186" s="154" t="s">
        <v>19</v>
      </c>
      <c r="E186" s="190">
        <v>97</v>
      </c>
      <c r="F186" s="190">
        <v>87</v>
      </c>
    </row>
    <row r="187" spans="1:6" x14ac:dyDescent="0.2">
      <c r="A187" s="143" t="s">
        <v>201</v>
      </c>
      <c r="B187" s="240"/>
      <c r="C187" s="141" t="s">
        <v>209</v>
      </c>
      <c r="D187" s="154" t="s">
        <v>19</v>
      </c>
      <c r="E187" s="190">
        <v>1</v>
      </c>
      <c r="F187" s="190">
        <v>0</v>
      </c>
    </row>
    <row r="188" spans="1:6" x14ac:dyDescent="0.2">
      <c r="A188" s="143" t="s">
        <v>201</v>
      </c>
      <c r="B188" s="240"/>
      <c r="C188" s="191" t="s">
        <v>203</v>
      </c>
      <c r="D188" s="154" t="s">
        <v>19</v>
      </c>
      <c r="E188" s="190">
        <v>0</v>
      </c>
      <c r="F188" s="190">
        <v>0</v>
      </c>
    </row>
    <row r="189" spans="1:6" x14ac:dyDescent="0.2">
      <c r="A189" s="143" t="s">
        <v>201</v>
      </c>
      <c r="B189" s="240"/>
      <c r="C189" s="191" t="s">
        <v>204</v>
      </c>
      <c r="D189" s="154" t="s">
        <v>19</v>
      </c>
      <c r="E189" s="190">
        <v>1</v>
      </c>
      <c r="F189" s="190">
        <v>0</v>
      </c>
    </row>
    <row r="190" spans="1:6" ht="42" x14ac:dyDescent="0.2">
      <c r="A190" s="143" t="s">
        <v>220</v>
      </c>
      <c r="B190" s="240"/>
      <c r="C190" s="159" t="s">
        <v>223</v>
      </c>
      <c r="D190" s="163" t="s">
        <v>54</v>
      </c>
      <c r="E190" s="202">
        <v>15.300411908258422</v>
      </c>
      <c r="F190" s="202">
        <v>15.98899701170318</v>
      </c>
    </row>
    <row r="191" spans="1:6" ht="42" x14ac:dyDescent="0.2">
      <c r="A191" s="143" t="s">
        <v>220</v>
      </c>
      <c r="B191" s="240"/>
      <c r="C191" s="159" t="s">
        <v>224</v>
      </c>
      <c r="D191" s="163" t="s">
        <v>54</v>
      </c>
      <c r="E191" s="201">
        <v>22.243897242803527</v>
      </c>
      <c r="F191" s="202">
        <v>22.156832292314629</v>
      </c>
    </row>
    <row r="192" spans="1:6" x14ac:dyDescent="0.2">
      <c r="B192" s="239"/>
      <c r="C192" s="239"/>
      <c r="D192" s="239"/>
      <c r="E192" s="239"/>
      <c r="F192" s="239"/>
    </row>
    <row r="193" spans="1:6" ht="28" x14ac:dyDescent="0.2">
      <c r="A193" s="143" t="s">
        <v>201</v>
      </c>
      <c r="B193" s="240" t="s">
        <v>365</v>
      </c>
      <c r="C193" s="108" t="s">
        <v>202</v>
      </c>
      <c r="D193" s="121" t="s">
        <v>19</v>
      </c>
      <c r="E193" s="67">
        <v>67</v>
      </c>
      <c r="F193" s="67">
        <v>71</v>
      </c>
    </row>
    <row r="194" spans="1:6" x14ac:dyDescent="0.2">
      <c r="A194" s="143" t="s">
        <v>201</v>
      </c>
      <c r="B194" s="240"/>
      <c r="C194" s="109" t="s">
        <v>203</v>
      </c>
      <c r="D194" s="121" t="s">
        <v>19</v>
      </c>
      <c r="E194" s="67">
        <v>39</v>
      </c>
      <c r="F194" s="67">
        <v>41</v>
      </c>
    </row>
    <row r="195" spans="1:6" x14ac:dyDescent="0.2">
      <c r="A195" s="142" t="s">
        <v>201</v>
      </c>
      <c r="B195" s="240"/>
      <c r="C195" s="109" t="s">
        <v>204</v>
      </c>
      <c r="D195" s="121" t="s">
        <v>19</v>
      </c>
      <c r="E195" s="67">
        <v>28</v>
      </c>
      <c r="F195" s="67">
        <v>30</v>
      </c>
    </row>
    <row r="196" spans="1:6" x14ac:dyDescent="0.15">
      <c r="B196" s="240"/>
      <c r="C196" s="116" t="s">
        <v>210</v>
      </c>
      <c r="D196" s="126" t="s">
        <v>19</v>
      </c>
      <c r="E196" s="117">
        <v>2</v>
      </c>
      <c r="F196" s="117">
        <v>1</v>
      </c>
    </row>
    <row r="197" spans="1:6" x14ac:dyDescent="0.15">
      <c r="B197" s="240"/>
      <c r="C197" s="116" t="s">
        <v>211</v>
      </c>
      <c r="D197" s="126" t="s">
        <v>19</v>
      </c>
      <c r="E197" s="117">
        <v>19</v>
      </c>
      <c r="F197" s="117">
        <v>17</v>
      </c>
    </row>
    <row r="198" spans="1:6" x14ac:dyDescent="0.15">
      <c r="B198" s="240"/>
      <c r="C198" s="116" t="s">
        <v>212</v>
      </c>
      <c r="D198" s="126" t="s">
        <v>19</v>
      </c>
      <c r="E198" s="117">
        <v>27</v>
      </c>
      <c r="F198" s="117">
        <v>31</v>
      </c>
    </row>
    <row r="199" spans="1:6" x14ac:dyDescent="0.15">
      <c r="B199" s="240"/>
      <c r="C199" s="116" t="s">
        <v>213</v>
      </c>
      <c r="D199" s="126" t="s">
        <v>19</v>
      </c>
      <c r="E199" s="117">
        <v>19</v>
      </c>
      <c r="F199" s="117">
        <v>22</v>
      </c>
    </row>
    <row r="200" spans="1:6" x14ac:dyDescent="0.2">
      <c r="A200" s="143" t="s">
        <v>246</v>
      </c>
      <c r="B200" s="240"/>
      <c r="C200" s="108" t="s">
        <v>247</v>
      </c>
      <c r="D200" s="121" t="s">
        <v>19</v>
      </c>
      <c r="E200" s="67">
        <v>9</v>
      </c>
      <c r="F200" s="67">
        <v>7</v>
      </c>
    </row>
    <row r="201" spans="1:6" x14ac:dyDescent="0.2">
      <c r="A201" s="143" t="s">
        <v>246</v>
      </c>
      <c r="B201" s="240"/>
      <c r="C201" s="108" t="s">
        <v>247</v>
      </c>
      <c r="D201" s="123" t="s">
        <v>54</v>
      </c>
      <c r="E201" s="69">
        <f t="shared" ref="E201:F201" si="12">+E200/E193*100</f>
        <v>13.432835820895523</v>
      </c>
      <c r="F201" s="69">
        <f t="shared" si="12"/>
        <v>9.8591549295774641</v>
      </c>
    </row>
    <row r="202" spans="1:6" x14ac:dyDescent="0.2">
      <c r="A202" s="143" t="s">
        <v>246</v>
      </c>
      <c r="B202" s="240"/>
      <c r="C202" s="109" t="s">
        <v>203</v>
      </c>
      <c r="D202" s="121" t="s">
        <v>19</v>
      </c>
      <c r="E202" s="67">
        <v>5</v>
      </c>
      <c r="F202" s="67">
        <v>3</v>
      </c>
    </row>
    <row r="203" spans="1:6" x14ac:dyDescent="0.15">
      <c r="A203" s="143" t="s">
        <v>246</v>
      </c>
      <c r="B203" s="240"/>
      <c r="C203" s="108" t="s">
        <v>203</v>
      </c>
      <c r="D203" s="123" t="s">
        <v>54</v>
      </c>
      <c r="E203" s="114">
        <f>+E202/E194*100</f>
        <v>12.820512820512819</v>
      </c>
      <c r="F203" s="114">
        <f>+F202/F194*100</f>
        <v>7.3170731707317067</v>
      </c>
    </row>
    <row r="204" spans="1:6" x14ac:dyDescent="0.2">
      <c r="A204" s="143" t="s">
        <v>246</v>
      </c>
      <c r="B204" s="240"/>
      <c r="C204" s="109" t="s">
        <v>204</v>
      </c>
      <c r="D204" s="121" t="s">
        <v>19</v>
      </c>
      <c r="E204" s="67">
        <v>4</v>
      </c>
      <c r="F204" s="67">
        <v>4</v>
      </c>
    </row>
    <row r="205" spans="1:6" x14ac:dyDescent="0.15">
      <c r="A205" s="143" t="s">
        <v>246</v>
      </c>
      <c r="B205" s="240"/>
      <c r="C205" s="108" t="s">
        <v>204</v>
      </c>
      <c r="D205" s="123" t="s">
        <v>54</v>
      </c>
      <c r="E205" s="114">
        <f>+E204/E195*100</f>
        <v>14.285714285714285</v>
      </c>
      <c r="F205" s="114">
        <f>+F204/F195*100</f>
        <v>13.333333333333334</v>
      </c>
    </row>
    <row r="206" spans="1:6" x14ac:dyDescent="0.2">
      <c r="A206" s="143" t="s">
        <v>246</v>
      </c>
      <c r="B206" s="240"/>
      <c r="C206" s="108" t="s">
        <v>353</v>
      </c>
      <c r="D206" s="121" t="s">
        <v>19</v>
      </c>
      <c r="E206" s="67">
        <v>2</v>
      </c>
      <c r="F206" s="67">
        <v>1</v>
      </c>
    </row>
    <row r="207" spans="1:6" x14ac:dyDescent="0.15">
      <c r="A207" s="143" t="s">
        <v>246</v>
      </c>
      <c r="B207" s="240"/>
      <c r="C207" s="108" t="s">
        <v>353</v>
      </c>
      <c r="D207" s="123" t="s">
        <v>54</v>
      </c>
      <c r="E207" s="114">
        <f>IFERROR(+E206/E196*100,0)</f>
        <v>100</v>
      </c>
      <c r="F207" s="114">
        <f>IFERROR(+F206/F196*100,0)</f>
        <v>100</v>
      </c>
    </row>
    <row r="208" spans="1:6" x14ac:dyDescent="0.2">
      <c r="A208" s="143" t="s">
        <v>246</v>
      </c>
      <c r="B208" s="240"/>
      <c r="C208" s="108" t="s">
        <v>354</v>
      </c>
      <c r="D208" s="121" t="s">
        <v>19</v>
      </c>
      <c r="E208" s="67">
        <v>2</v>
      </c>
      <c r="F208" s="67">
        <v>1</v>
      </c>
    </row>
    <row r="209" spans="1:6" x14ac:dyDescent="0.15">
      <c r="A209" s="143" t="s">
        <v>246</v>
      </c>
      <c r="B209" s="240"/>
      <c r="C209" s="108" t="s">
        <v>354</v>
      </c>
      <c r="D209" s="123" t="s">
        <v>54</v>
      </c>
      <c r="E209" s="114">
        <f>+E208/E197*100</f>
        <v>10.526315789473683</v>
      </c>
      <c r="F209" s="114">
        <f>+F208/F197*100</f>
        <v>5.8823529411764701</v>
      </c>
    </row>
    <row r="210" spans="1:6" x14ac:dyDescent="0.2">
      <c r="A210" s="143" t="s">
        <v>246</v>
      </c>
      <c r="B210" s="240"/>
      <c r="C210" s="108" t="s">
        <v>355</v>
      </c>
      <c r="D210" s="121" t="s">
        <v>19</v>
      </c>
      <c r="E210" s="67">
        <v>4</v>
      </c>
      <c r="F210" s="67">
        <v>4</v>
      </c>
    </row>
    <row r="211" spans="1:6" x14ac:dyDescent="0.15">
      <c r="A211" s="143" t="s">
        <v>246</v>
      </c>
      <c r="B211" s="240"/>
      <c r="C211" s="108" t="s">
        <v>355</v>
      </c>
      <c r="D211" s="123" t="s">
        <v>54</v>
      </c>
      <c r="E211" s="114">
        <f>+E210/E198*100</f>
        <v>14.814814814814813</v>
      </c>
      <c r="F211" s="114">
        <f>+F210/F198*100</f>
        <v>12.903225806451612</v>
      </c>
    </row>
    <row r="212" spans="1:6" x14ac:dyDescent="0.2">
      <c r="A212" s="143" t="s">
        <v>246</v>
      </c>
      <c r="B212" s="240"/>
      <c r="C212" s="108" t="s">
        <v>356</v>
      </c>
      <c r="D212" s="121" t="s">
        <v>19</v>
      </c>
      <c r="E212" s="67">
        <v>1</v>
      </c>
      <c r="F212" s="67">
        <v>1</v>
      </c>
    </row>
    <row r="213" spans="1:6" x14ac:dyDescent="0.15">
      <c r="A213" s="143" t="s">
        <v>246</v>
      </c>
      <c r="B213" s="240"/>
      <c r="C213" s="108" t="s">
        <v>356</v>
      </c>
      <c r="D213" s="123" t="s">
        <v>54</v>
      </c>
      <c r="E213" s="114">
        <f>+E212/E199*100</f>
        <v>5.2631578947368416</v>
      </c>
      <c r="F213" s="114">
        <f>+F212/F199*100</f>
        <v>4.5454545454545459</v>
      </c>
    </row>
    <row r="214" spans="1:6" x14ac:dyDescent="0.2">
      <c r="A214" s="143" t="s">
        <v>246</v>
      </c>
      <c r="B214" s="240"/>
      <c r="C214" s="108" t="s">
        <v>253</v>
      </c>
      <c r="D214" s="121" t="s">
        <v>19</v>
      </c>
      <c r="E214" s="67">
        <v>9</v>
      </c>
      <c r="F214" s="67">
        <v>8</v>
      </c>
    </row>
    <row r="215" spans="1:6" x14ac:dyDescent="0.2">
      <c r="A215" s="143" t="s">
        <v>246</v>
      </c>
      <c r="B215" s="240"/>
      <c r="C215" s="108" t="s">
        <v>253</v>
      </c>
      <c r="D215" s="123" t="s">
        <v>54</v>
      </c>
      <c r="E215" s="69">
        <f>+E214/E193*100</f>
        <v>13.432835820895523</v>
      </c>
      <c r="F215" s="69">
        <f t="shared" ref="F215" si="13">+F214/F193*100</f>
        <v>11.267605633802818</v>
      </c>
    </row>
    <row r="216" spans="1:6" x14ac:dyDescent="0.2">
      <c r="A216" s="143" t="s">
        <v>246</v>
      </c>
      <c r="B216" s="240"/>
      <c r="C216" s="109" t="s">
        <v>203</v>
      </c>
      <c r="D216" s="121" t="s">
        <v>19</v>
      </c>
      <c r="E216" s="67">
        <v>4</v>
      </c>
      <c r="F216" s="67">
        <v>6</v>
      </c>
    </row>
    <row r="217" spans="1:6" x14ac:dyDescent="0.2">
      <c r="A217" s="143" t="s">
        <v>246</v>
      </c>
      <c r="B217" s="240"/>
      <c r="C217" s="66" t="s">
        <v>203</v>
      </c>
      <c r="D217" s="124" t="s">
        <v>54</v>
      </c>
      <c r="E217" s="113">
        <f>E216/E194*100</f>
        <v>10.256410256410255</v>
      </c>
      <c r="F217" s="113">
        <f>F216/F194*100</f>
        <v>14.634146341463413</v>
      </c>
    </row>
    <row r="218" spans="1:6" x14ac:dyDescent="0.2">
      <c r="A218" s="143" t="s">
        <v>246</v>
      </c>
      <c r="B218" s="240"/>
      <c r="C218" s="109" t="s">
        <v>204</v>
      </c>
      <c r="D218" s="121" t="s">
        <v>19</v>
      </c>
      <c r="E218" s="67">
        <v>5</v>
      </c>
      <c r="F218" s="67">
        <v>2</v>
      </c>
    </row>
    <row r="219" spans="1:6" x14ac:dyDescent="0.2">
      <c r="A219" s="143" t="s">
        <v>246</v>
      </c>
      <c r="B219" s="240"/>
      <c r="C219" s="108" t="s">
        <v>204</v>
      </c>
      <c r="D219" s="123" t="s">
        <v>54</v>
      </c>
      <c r="E219" s="69">
        <f t="shared" ref="E219:F219" si="14">+E218/E214*100</f>
        <v>55.555555555555557</v>
      </c>
      <c r="F219" s="69">
        <f t="shared" si="14"/>
        <v>25</v>
      </c>
    </row>
    <row r="220" spans="1:6" x14ac:dyDescent="0.2">
      <c r="B220" s="240"/>
      <c r="C220" s="108" t="s">
        <v>357</v>
      </c>
      <c r="D220" s="123" t="s">
        <v>54</v>
      </c>
      <c r="E220" s="69">
        <f>+E218/E195*100</f>
        <v>17.857142857142858</v>
      </c>
      <c r="F220" s="69">
        <f t="shared" ref="F220" si="15">+F218/F195*100</f>
        <v>6.666666666666667</v>
      </c>
    </row>
    <row r="221" spans="1:6" x14ac:dyDescent="0.2">
      <c r="B221" s="240"/>
      <c r="C221" s="108" t="s">
        <v>350</v>
      </c>
      <c r="D221" s="121" t="s">
        <v>19</v>
      </c>
      <c r="E221" s="67">
        <v>8</v>
      </c>
      <c r="F221" s="67">
        <v>8</v>
      </c>
    </row>
    <row r="222" spans="1:6" x14ac:dyDescent="0.2">
      <c r="B222" s="240"/>
      <c r="C222" s="108" t="s">
        <v>358</v>
      </c>
      <c r="D222" s="121" t="s">
        <v>19</v>
      </c>
      <c r="E222" s="67">
        <v>1</v>
      </c>
      <c r="F222" s="67">
        <v>0</v>
      </c>
    </row>
    <row r="223" spans="1:6" ht="28" x14ac:dyDescent="0.2">
      <c r="B223" s="240"/>
      <c r="C223" s="66" t="s">
        <v>359</v>
      </c>
      <c r="D223" s="121" t="s">
        <v>19</v>
      </c>
      <c r="E223" s="67">
        <v>0</v>
      </c>
      <c r="F223" s="67">
        <v>4</v>
      </c>
    </row>
    <row r="224" spans="1:6" x14ac:dyDescent="0.2">
      <c r="A224" s="143" t="s">
        <v>246</v>
      </c>
      <c r="B224" s="240"/>
      <c r="C224" s="108" t="s">
        <v>360</v>
      </c>
      <c r="D224" s="121" t="s">
        <v>19</v>
      </c>
      <c r="E224" s="67">
        <v>1</v>
      </c>
      <c r="F224" s="67">
        <v>1</v>
      </c>
    </row>
    <row r="225" spans="1:6" x14ac:dyDescent="0.15">
      <c r="A225" s="143" t="s">
        <v>246</v>
      </c>
      <c r="B225" s="240"/>
      <c r="C225" s="108" t="s">
        <v>360</v>
      </c>
      <c r="D225" s="123" t="s">
        <v>54</v>
      </c>
      <c r="E225" s="114">
        <f>IFERROR(+E224/E196*100,0)</f>
        <v>50</v>
      </c>
      <c r="F225" s="114">
        <f>IFERROR(+F224/F196*100,0)</f>
        <v>100</v>
      </c>
    </row>
    <row r="226" spans="1:6" x14ac:dyDescent="0.2">
      <c r="A226" s="143" t="s">
        <v>246</v>
      </c>
      <c r="B226" s="240"/>
      <c r="C226" s="108" t="s">
        <v>351</v>
      </c>
      <c r="D226" s="121" t="s">
        <v>19</v>
      </c>
      <c r="E226" s="67">
        <v>1</v>
      </c>
      <c r="F226" s="67">
        <v>2</v>
      </c>
    </row>
    <row r="227" spans="1:6" x14ac:dyDescent="0.15">
      <c r="A227" s="143" t="s">
        <v>246</v>
      </c>
      <c r="B227" s="240"/>
      <c r="C227" s="108" t="s">
        <v>351</v>
      </c>
      <c r="D227" s="123" t="s">
        <v>54</v>
      </c>
      <c r="E227" s="114">
        <f>+E226/E197*100</f>
        <v>5.2631578947368416</v>
      </c>
      <c r="F227" s="114">
        <f>+F226/F197*100</f>
        <v>11.76470588235294</v>
      </c>
    </row>
    <row r="228" spans="1:6" x14ac:dyDescent="0.2">
      <c r="A228" s="143" t="s">
        <v>246</v>
      </c>
      <c r="B228" s="240"/>
      <c r="C228" s="108" t="s">
        <v>361</v>
      </c>
      <c r="D228" s="121" t="s">
        <v>19</v>
      </c>
      <c r="E228" s="67">
        <v>2</v>
      </c>
      <c r="F228" s="67">
        <v>2</v>
      </c>
    </row>
    <row r="229" spans="1:6" x14ac:dyDescent="0.15">
      <c r="A229" s="143" t="s">
        <v>246</v>
      </c>
      <c r="B229" s="240"/>
      <c r="C229" s="108" t="s">
        <v>361</v>
      </c>
      <c r="D229" s="123" t="s">
        <v>54</v>
      </c>
      <c r="E229" s="114">
        <f>+E228/E198*100</f>
        <v>7.4074074074074066</v>
      </c>
      <c r="F229" s="114">
        <f>+F228/F198*100</f>
        <v>6.4516129032258061</v>
      </c>
    </row>
    <row r="230" spans="1:6" x14ac:dyDescent="0.2">
      <c r="A230" s="143" t="s">
        <v>246</v>
      </c>
      <c r="B230" s="240"/>
      <c r="C230" s="108" t="s">
        <v>362</v>
      </c>
      <c r="D230" s="121" t="s">
        <v>19</v>
      </c>
      <c r="E230" s="67">
        <v>5</v>
      </c>
      <c r="F230" s="67">
        <v>3</v>
      </c>
    </row>
    <row r="231" spans="1:6" x14ac:dyDescent="0.15">
      <c r="A231" s="143" t="s">
        <v>246</v>
      </c>
      <c r="B231" s="240"/>
      <c r="C231" s="141" t="s">
        <v>362</v>
      </c>
      <c r="D231" s="195" t="s">
        <v>54</v>
      </c>
      <c r="E231" s="200">
        <f>+E230/E199*100</f>
        <v>26.315789473684209</v>
      </c>
      <c r="F231" s="200">
        <f>+F230/F199*100</f>
        <v>13.636363636363635</v>
      </c>
    </row>
    <row r="232" spans="1:6" ht="28" x14ac:dyDescent="0.2">
      <c r="A232" s="143" t="s">
        <v>201</v>
      </c>
      <c r="B232" s="240"/>
      <c r="C232" s="141" t="s">
        <v>206</v>
      </c>
      <c r="D232" s="154" t="s">
        <v>19</v>
      </c>
      <c r="E232" s="190">
        <v>66</v>
      </c>
      <c r="F232" s="190">
        <v>65</v>
      </c>
    </row>
    <row r="233" spans="1:6" x14ac:dyDescent="0.2">
      <c r="A233" s="143" t="s">
        <v>201</v>
      </c>
      <c r="B233" s="240"/>
      <c r="C233" s="191" t="s">
        <v>203</v>
      </c>
      <c r="D233" s="154" t="s">
        <v>19</v>
      </c>
      <c r="E233" s="190">
        <v>38</v>
      </c>
      <c r="F233" s="190">
        <v>39</v>
      </c>
    </row>
    <row r="234" spans="1:6" x14ac:dyDescent="0.2">
      <c r="A234" s="143" t="s">
        <v>201</v>
      </c>
      <c r="B234" s="240"/>
      <c r="C234" s="191" t="s">
        <v>204</v>
      </c>
      <c r="D234" s="154" t="s">
        <v>19</v>
      </c>
      <c r="E234" s="190">
        <v>28</v>
      </c>
      <c r="F234" s="190">
        <v>26</v>
      </c>
    </row>
    <row r="235" spans="1:6" ht="28" x14ac:dyDescent="0.2">
      <c r="A235" s="143" t="s">
        <v>201</v>
      </c>
      <c r="B235" s="240"/>
      <c r="C235" s="141" t="s">
        <v>207</v>
      </c>
      <c r="D235" s="154" t="s">
        <v>19</v>
      </c>
      <c r="E235" s="190">
        <v>0</v>
      </c>
      <c r="F235" s="190">
        <v>0</v>
      </c>
    </row>
    <row r="236" spans="1:6" x14ac:dyDescent="0.2">
      <c r="A236" s="143" t="s">
        <v>201</v>
      </c>
      <c r="B236" s="240"/>
      <c r="C236" s="191" t="s">
        <v>203</v>
      </c>
      <c r="D236" s="154" t="s">
        <v>19</v>
      </c>
      <c r="E236" s="190">
        <v>0</v>
      </c>
      <c r="F236" s="190">
        <v>0</v>
      </c>
    </row>
    <row r="237" spans="1:6" x14ac:dyDescent="0.2">
      <c r="A237" s="143" t="s">
        <v>201</v>
      </c>
      <c r="B237" s="240"/>
      <c r="C237" s="191" t="s">
        <v>204</v>
      </c>
      <c r="D237" s="154" t="s">
        <v>19</v>
      </c>
      <c r="E237" s="190">
        <v>0</v>
      </c>
      <c r="F237" s="190">
        <v>0</v>
      </c>
    </row>
    <row r="238" spans="1:6" x14ac:dyDescent="0.2">
      <c r="A238" s="143" t="s">
        <v>201</v>
      </c>
      <c r="B238" s="240"/>
      <c r="C238" s="141" t="s">
        <v>208</v>
      </c>
      <c r="D238" s="154" t="s">
        <v>19</v>
      </c>
      <c r="E238" s="190">
        <v>1</v>
      </c>
      <c r="F238" s="190">
        <v>3</v>
      </c>
    </row>
    <row r="239" spans="1:6" x14ac:dyDescent="0.2">
      <c r="A239" s="143" t="s">
        <v>201</v>
      </c>
      <c r="B239" s="240"/>
      <c r="C239" s="191" t="s">
        <v>203</v>
      </c>
      <c r="D239" s="154" t="s">
        <v>19</v>
      </c>
      <c r="E239" s="190">
        <v>1</v>
      </c>
      <c r="F239" s="190">
        <v>2</v>
      </c>
    </row>
    <row r="240" spans="1:6" x14ac:dyDescent="0.2">
      <c r="A240" s="143" t="s">
        <v>201</v>
      </c>
      <c r="B240" s="240"/>
      <c r="C240" s="191" t="s">
        <v>204</v>
      </c>
      <c r="D240" s="154" t="s">
        <v>19</v>
      </c>
      <c r="E240" s="190">
        <v>0</v>
      </c>
      <c r="F240" s="190">
        <v>1</v>
      </c>
    </row>
    <row r="241" spans="1:6" x14ac:dyDescent="0.2">
      <c r="A241" s="143" t="s">
        <v>201</v>
      </c>
      <c r="B241" s="240"/>
      <c r="C241" s="141" t="s">
        <v>209</v>
      </c>
      <c r="D241" s="154" t="s">
        <v>19</v>
      </c>
      <c r="E241" s="190">
        <v>0</v>
      </c>
      <c r="F241" s="190">
        <v>3</v>
      </c>
    </row>
    <row r="242" spans="1:6" x14ac:dyDescent="0.2">
      <c r="A242" s="143" t="s">
        <v>201</v>
      </c>
      <c r="B242" s="240"/>
      <c r="C242" s="191" t="s">
        <v>203</v>
      </c>
      <c r="D242" s="154" t="s">
        <v>19</v>
      </c>
      <c r="E242" s="190">
        <v>0</v>
      </c>
      <c r="F242" s="190">
        <v>0</v>
      </c>
    </row>
    <row r="243" spans="1:6" x14ac:dyDescent="0.2">
      <c r="A243" s="143" t="s">
        <v>201</v>
      </c>
      <c r="B243" s="240"/>
      <c r="C243" s="191" t="s">
        <v>204</v>
      </c>
      <c r="D243" s="154" t="s">
        <v>19</v>
      </c>
      <c r="E243" s="190">
        <v>0</v>
      </c>
      <c r="F243" s="190">
        <v>3</v>
      </c>
    </row>
    <row r="244" spans="1:6" ht="42" x14ac:dyDescent="0.2">
      <c r="A244" s="143" t="s">
        <v>220</v>
      </c>
      <c r="B244" s="240"/>
      <c r="C244" s="159" t="s">
        <v>223</v>
      </c>
      <c r="D244" s="163" t="s">
        <v>54</v>
      </c>
      <c r="E244" s="202">
        <v>-45.529653648414929</v>
      </c>
      <c r="F244" s="202">
        <v>8.5344145569620302</v>
      </c>
    </row>
    <row r="245" spans="1:6" ht="42" x14ac:dyDescent="0.2">
      <c r="A245" s="143" t="s">
        <v>220</v>
      </c>
      <c r="B245" s="240"/>
      <c r="C245" s="159" t="s">
        <v>224</v>
      </c>
      <c r="D245" s="163" t="s">
        <v>54</v>
      </c>
      <c r="E245" s="202">
        <v>18.293671039160849</v>
      </c>
      <c r="F245" s="202">
        <v>16.013608678064497</v>
      </c>
    </row>
    <row r="246" spans="1:6" x14ac:dyDescent="0.2">
      <c r="B246" s="239"/>
      <c r="C246" s="239"/>
      <c r="D246" s="239"/>
      <c r="E246" s="239"/>
      <c r="F246" s="239"/>
    </row>
    <row r="250" spans="1:6" x14ac:dyDescent="0.2">
      <c r="A250" s="144" t="s">
        <v>349</v>
      </c>
    </row>
  </sheetData>
  <sheetProtection algorithmName="SHA-512" hashValue="WNUe3pQMhnZ0ztf5rhkdiqRQJykTwMeF5nGVwpebPRzl2qfSTYdtkb4Rl/+I+0TFR/3XiBi5lOr+ucCKfQaU2A==" saltValue="MEJFiR0+ucty2UEIj0vCqA==" spinCount="100000" sheet="1" objects="1" scenarios="1" selectLockedCells="1" selectUnlockedCells="1"/>
  <mergeCells count="11">
    <mergeCell ref="B246:F246"/>
    <mergeCell ref="A1:F1"/>
    <mergeCell ref="B30:F30"/>
    <mergeCell ref="B84:F84"/>
    <mergeCell ref="B138:F138"/>
    <mergeCell ref="B192:F192"/>
    <mergeCell ref="B193:B245"/>
    <mergeCell ref="B3:B29"/>
    <mergeCell ref="B31:B83"/>
    <mergeCell ref="B85:B137"/>
    <mergeCell ref="B139:B191"/>
  </mergeCells>
  <pageMargins left="0.70866141732283472" right="0.70866141732283472" top="0.74803149606299213" bottom="0.74803149606299213" header="0.31496062992125984" footer="0.31496062992125984"/>
  <pageSetup paperSize="9" scale="65" fitToHeight="0" orientation="portrait" r:id="rId1"/>
  <headerFooter>
    <oddFooter>&amp;RPage &amp;P of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EB4BE6-5144-4EF2-A1FF-A9B95C28FEA4}">
  <sheetPr>
    <tabColor rgb="FF00A1FF"/>
    <pageSetUpPr fitToPage="1"/>
  </sheetPr>
  <dimension ref="A1:G86"/>
  <sheetViews>
    <sheetView showGridLines="0" zoomScale="90" zoomScaleNormal="90" zoomScaleSheetLayoutView="95" workbookViewId="0">
      <selection activeCell="H30" sqref="H30"/>
    </sheetView>
  </sheetViews>
  <sheetFormatPr baseColWidth="10" defaultColWidth="8.6640625" defaultRowHeight="15" x14ac:dyDescent="0.2"/>
  <cols>
    <col min="1" max="1" width="22.33203125" style="205" customWidth="1"/>
    <col min="2" max="2" width="49.6640625" style="2" customWidth="1"/>
    <col min="3" max="3" width="14.33203125" style="133" customWidth="1"/>
    <col min="4" max="5" width="20.6640625" style="4" customWidth="1"/>
    <col min="6" max="7" width="15.6640625" style="4" customWidth="1"/>
    <col min="8" max="16384" width="8.6640625" style="2"/>
  </cols>
  <sheetData>
    <row r="1" spans="1:7" s="1" customFormat="1" ht="18" x14ac:dyDescent="0.2">
      <c r="A1" s="224" t="s">
        <v>540</v>
      </c>
      <c r="B1" s="224"/>
      <c r="C1" s="224"/>
      <c r="D1" s="224"/>
      <c r="E1" s="224"/>
      <c r="F1" s="224"/>
      <c r="G1" s="224"/>
    </row>
    <row r="2" spans="1:7" ht="28" x14ac:dyDescent="0.2">
      <c r="A2" s="136" t="s">
        <v>1</v>
      </c>
      <c r="B2" s="138" t="s">
        <v>2</v>
      </c>
      <c r="C2" s="138" t="s">
        <v>3</v>
      </c>
      <c r="D2" s="137" t="s">
        <v>4</v>
      </c>
      <c r="E2" s="137" t="s">
        <v>5</v>
      </c>
      <c r="F2" s="42" t="s">
        <v>6</v>
      </c>
      <c r="G2" s="42" t="s">
        <v>7</v>
      </c>
    </row>
    <row r="3" spans="1:7" x14ac:dyDescent="0.2">
      <c r="A3" s="142" t="s">
        <v>366</v>
      </c>
      <c r="B3" s="141" t="s">
        <v>542</v>
      </c>
      <c r="C3" s="149" t="s">
        <v>55</v>
      </c>
      <c r="D3" s="150"/>
      <c r="E3" s="150"/>
      <c r="F3" s="150"/>
      <c r="G3" s="150"/>
    </row>
    <row r="4" spans="1:7" x14ac:dyDescent="0.2">
      <c r="A4" s="142" t="s">
        <v>61</v>
      </c>
      <c r="B4" s="141" t="s">
        <v>367</v>
      </c>
      <c r="C4" s="147" t="s">
        <v>54</v>
      </c>
      <c r="D4" s="151">
        <v>22</v>
      </c>
      <c r="E4" s="152">
        <v>28</v>
      </c>
      <c r="F4" s="152">
        <v>31</v>
      </c>
      <c r="G4" s="152">
        <v>38.5</v>
      </c>
    </row>
    <row r="5" spans="1:7" x14ac:dyDescent="0.2">
      <c r="A5" s="142" t="s">
        <v>368</v>
      </c>
      <c r="B5" s="141" t="s">
        <v>369</v>
      </c>
      <c r="C5" s="147" t="s">
        <v>54</v>
      </c>
      <c r="D5" s="151">
        <v>77.777777777777771</v>
      </c>
      <c r="E5" s="152">
        <v>80.107142857142847</v>
      </c>
      <c r="F5" s="152">
        <v>85</v>
      </c>
      <c r="G5" s="152">
        <v>85</v>
      </c>
    </row>
    <row r="6" spans="1:7" x14ac:dyDescent="0.2">
      <c r="A6" s="142" t="s">
        <v>370</v>
      </c>
      <c r="B6" s="153" t="s">
        <v>371</v>
      </c>
      <c r="C6" s="147" t="s">
        <v>54</v>
      </c>
      <c r="D6" s="151">
        <v>31.900000000000006</v>
      </c>
      <c r="E6" s="152">
        <v>32.74761904761904</v>
      </c>
      <c r="F6" s="152">
        <v>62</v>
      </c>
      <c r="G6" s="152">
        <v>62</v>
      </c>
    </row>
    <row r="7" spans="1:7" x14ac:dyDescent="0.2">
      <c r="A7" s="141"/>
      <c r="B7" s="144" t="s">
        <v>372</v>
      </c>
      <c r="C7" s="154" t="s">
        <v>19</v>
      </c>
      <c r="D7" s="155">
        <v>145</v>
      </c>
      <c r="E7" s="155">
        <v>143</v>
      </c>
      <c r="F7" s="155">
        <v>18</v>
      </c>
      <c r="G7" s="155">
        <v>21</v>
      </c>
    </row>
    <row r="8" spans="1:7" x14ac:dyDescent="0.2">
      <c r="A8" s="141"/>
      <c r="B8" s="144" t="s">
        <v>373</v>
      </c>
      <c r="C8" s="154" t="s">
        <v>19</v>
      </c>
      <c r="D8" s="155">
        <v>80</v>
      </c>
      <c r="E8" s="155">
        <v>81</v>
      </c>
      <c r="F8" s="155">
        <v>16</v>
      </c>
      <c r="G8" s="155">
        <v>15</v>
      </c>
    </row>
    <row r="9" spans="1:7" x14ac:dyDescent="0.2">
      <c r="A9" s="141"/>
      <c r="B9" s="144" t="s">
        <v>374</v>
      </c>
      <c r="C9" s="154" t="s">
        <v>19</v>
      </c>
      <c r="D9" s="155">
        <v>50</v>
      </c>
      <c r="E9" s="155">
        <v>45</v>
      </c>
      <c r="F9" s="155">
        <v>12</v>
      </c>
      <c r="G9" s="155">
        <v>11</v>
      </c>
    </row>
    <row r="10" spans="1:7" x14ac:dyDescent="0.2">
      <c r="A10" s="141"/>
      <c r="B10" s="144" t="s">
        <v>375</v>
      </c>
      <c r="C10" s="154" t="s">
        <v>19</v>
      </c>
      <c r="D10" s="155">
        <v>24</v>
      </c>
      <c r="E10" s="155">
        <v>25</v>
      </c>
      <c r="F10" s="155">
        <v>11</v>
      </c>
      <c r="G10" s="155">
        <v>11</v>
      </c>
    </row>
    <row r="11" spans="1:7" ht="28" x14ac:dyDescent="0.2">
      <c r="A11" s="141"/>
      <c r="B11" s="141" t="s">
        <v>376</v>
      </c>
      <c r="C11" s="154" t="s">
        <v>19</v>
      </c>
      <c r="D11" s="155">
        <v>30</v>
      </c>
      <c r="E11" s="155">
        <v>27</v>
      </c>
      <c r="F11" s="155">
        <v>12</v>
      </c>
      <c r="G11" s="155">
        <v>11</v>
      </c>
    </row>
    <row r="12" spans="1:7" ht="28" x14ac:dyDescent="0.2">
      <c r="A12" s="142" t="s">
        <v>377</v>
      </c>
      <c r="B12" s="148" t="s">
        <v>378</v>
      </c>
      <c r="C12" s="156" t="s">
        <v>19</v>
      </c>
      <c r="D12" s="157">
        <v>0</v>
      </c>
      <c r="E12" s="158">
        <v>0</v>
      </c>
      <c r="F12" s="158">
        <v>0</v>
      </c>
      <c r="G12" s="158">
        <v>0</v>
      </c>
    </row>
    <row r="13" spans="1:7" ht="42" x14ac:dyDescent="0.2">
      <c r="A13" s="141"/>
      <c r="B13" s="159" t="s">
        <v>543</v>
      </c>
      <c r="C13" s="156" t="s">
        <v>19</v>
      </c>
      <c r="D13" s="157">
        <v>0</v>
      </c>
      <c r="E13" s="158">
        <v>0</v>
      </c>
      <c r="F13" s="158">
        <v>0</v>
      </c>
      <c r="G13" s="158">
        <v>0</v>
      </c>
    </row>
    <row r="14" spans="1:7" ht="28" x14ac:dyDescent="0.2">
      <c r="A14" s="142" t="s">
        <v>377</v>
      </c>
      <c r="B14" s="159" t="s">
        <v>379</v>
      </c>
      <c r="C14" s="160" t="s">
        <v>19</v>
      </c>
      <c r="D14" s="158">
        <v>2</v>
      </c>
      <c r="E14" s="158">
        <v>8</v>
      </c>
      <c r="F14" s="158">
        <v>2</v>
      </c>
      <c r="G14" s="158">
        <v>2</v>
      </c>
    </row>
    <row r="15" spans="1:7" ht="28" x14ac:dyDescent="0.2">
      <c r="A15" s="142" t="s">
        <v>377</v>
      </c>
      <c r="B15" s="159" t="s">
        <v>380</v>
      </c>
      <c r="C15" s="160" t="s">
        <v>19</v>
      </c>
      <c r="D15" s="161">
        <v>0</v>
      </c>
      <c r="E15" s="161">
        <v>0</v>
      </c>
      <c r="F15" s="158">
        <v>0</v>
      </c>
      <c r="G15" s="158">
        <v>0</v>
      </c>
    </row>
    <row r="16" spans="1:7" ht="28" x14ac:dyDescent="0.2">
      <c r="A16" s="142" t="s">
        <v>98</v>
      </c>
      <c r="B16" s="159" t="s">
        <v>381</v>
      </c>
      <c r="C16" s="162" t="s">
        <v>382</v>
      </c>
      <c r="D16" s="161">
        <v>63761</v>
      </c>
      <c r="E16" s="161">
        <v>841098</v>
      </c>
      <c r="F16" s="161">
        <v>63761</v>
      </c>
      <c r="G16" s="161">
        <v>721750</v>
      </c>
    </row>
    <row r="17" spans="1:7" ht="28" x14ac:dyDescent="0.2">
      <c r="A17" s="142" t="s">
        <v>383</v>
      </c>
      <c r="B17" s="141" t="s">
        <v>384</v>
      </c>
      <c r="C17" s="162" t="s">
        <v>19</v>
      </c>
      <c r="D17" s="161">
        <v>2927</v>
      </c>
      <c r="E17" s="161">
        <v>11311</v>
      </c>
      <c r="F17" s="161">
        <v>2927</v>
      </c>
      <c r="G17" s="161">
        <v>5245</v>
      </c>
    </row>
    <row r="18" spans="1:7" ht="28" x14ac:dyDescent="0.2">
      <c r="B18" s="159" t="s">
        <v>385</v>
      </c>
      <c r="C18" s="163" t="s">
        <v>19</v>
      </c>
      <c r="D18" s="161">
        <v>56</v>
      </c>
      <c r="E18" s="161">
        <f>+E22</f>
        <v>1975</v>
      </c>
      <c r="F18" s="161">
        <v>56</v>
      </c>
      <c r="G18" s="161">
        <f>+G22</f>
        <v>50</v>
      </c>
    </row>
    <row r="19" spans="1:7" x14ac:dyDescent="0.2">
      <c r="A19" s="142" t="s">
        <v>377</v>
      </c>
      <c r="B19" s="164" t="s">
        <v>386</v>
      </c>
      <c r="C19" s="163" t="s">
        <v>19</v>
      </c>
      <c r="D19" s="161">
        <v>0</v>
      </c>
      <c r="E19" s="161">
        <v>0</v>
      </c>
      <c r="F19" s="158">
        <v>0</v>
      </c>
      <c r="G19" s="158">
        <v>0</v>
      </c>
    </row>
    <row r="20" spans="1:7" x14ac:dyDescent="0.2">
      <c r="A20" s="142" t="s">
        <v>87</v>
      </c>
      <c r="B20" s="164" t="s">
        <v>387</v>
      </c>
      <c r="C20" s="163" t="s">
        <v>19</v>
      </c>
      <c r="D20" s="161">
        <v>0</v>
      </c>
      <c r="E20" s="161" t="s">
        <v>12</v>
      </c>
      <c r="F20" s="158">
        <v>0</v>
      </c>
      <c r="G20" s="158" t="s">
        <v>12</v>
      </c>
    </row>
    <row r="21" spans="1:7" x14ac:dyDescent="0.2">
      <c r="A21" s="142" t="s">
        <v>231</v>
      </c>
      <c r="B21" s="164" t="s">
        <v>388</v>
      </c>
      <c r="C21" s="163" t="s">
        <v>19</v>
      </c>
      <c r="D21" s="161">
        <v>5</v>
      </c>
      <c r="E21" s="161">
        <v>4</v>
      </c>
      <c r="F21" s="158">
        <v>5</v>
      </c>
      <c r="G21" s="158">
        <v>4</v>
      </c>
    </row>
    <row r="22" spans="1:7" ht="28" x14ac:dyDescent="0.2">
      <c r="B22" s="148" t="s">
        <v>346</v>
      </c>
      <c r="C22" s="163" t="s">
        <v>19</v>
      </c>
      <c r="D22" s="161">
        <v>56</v>
      </c>
      <c r="E22" s="161">
        <v>1975</v>
      </c>
      <c r="F22" s="158">
        <v>56</v>
      </c>
      <c r="G22" s="158">
        <v>50</v>
      </c>
    </row>
    <row r="23" spans="1:7" ht="42" x14ac:dyDescent="0.2">
      <c r="A23" s="142" t="s">
        <v>383</v>
      </c>
      <c r="B23" s="159" t="s">
        <v>389</v>
      </c>
      <c r="C23" s="163" t="s">
        <v>19</v>
      </c>
      <c r="D23" s="158">
        <v>2012</v>
      </c>
      <c r="E23" s="158">
        <v>5169</v>
      </c>
      <c r="F23" s="158">
        <v>2012</v>
      </c>
      <c r="G23" s="158">
        <v>5169</v>
      </c>
    </row>
    <row r="24" spans="1:7" x14ac:dyDescent="0.2">
      <c r="B24" s="159" t="s">
        <v>390</v>
      </c>
      <c r="C24" s="163" t="s">
        <v>19</v>
      </c>
      <c r="D24" s="161">
        <v>28</v>
      </c>
      <c r="E24" s="161">
        <v>7</v>
      </c>
      <c r="F24" s="158">
        <v>28</v>
      </c>
      <c r="G24" s="158">
        <v>7</v>
      </c>
    </row>
    <row r="25" spans="1:7" ht="44.25" customHeight="1" x14ac:dyDescent="0.2">
      <c r="A25" s="142" t="s">
        <v>383</v>
      </c>
      <c r="B25" s="159" t="s">
        <v>391</v>
      </c>
      <c r="C25" s="163" t="s">
        <v>19</v>
      </c>
      <c r="D25" s="158">
        <v>358</v>
      </c>
      <c r="E25" s="158">
        <v>1884</v>
      </c>
      <c r="F25" s="158">
        <v>358</v>
      </c>
      <c r="G25" s="158">
        <v>1884</v>
      </c>
    </row>
    <row r="26" spans="1:7" ht="42" x14ac:dyDescent="0.2">
      <c r="A26" s="142" t="s">
        <v>383</v>
      </c>
      <c r="B26" s="159" t="s">
        <v>392</v>
      </c>
      <c r="C26" s="163" t="s">
        <v>19</v>
      </c>
      <c r="D26" s="158">
        <v>557</v>
      </c>
      <c r="E26" s="158">
        <v>1884</v>
      </c>
      <c r="F26" s="158">
        <v>557</v>
      </c>
      <c r="G26" s="158">
        <v>1884</v>
      </c>
    </row>
    <row r="27" spans="1:7" x14ac:dyDescent="0.2">
      <c r="B27" s="165" t="s">
        <v>393</v>
      </c>
      <c r="C27" s="134" t="s">
        <v>54</v>
      </c>
      <c r="D27" s="161">
        <f>100-D4</f>
        <v>78</v>
      </c>
      <c r="E27" s="161">
        <f t="shared" ref="E27:G27" si="0">100-E4</f>
        <v>72</v>
      </c>
      <c r="F27" s="155">
        <f t="shared" si="0"/>
        <v>69</v>
      </c>
      <c r="G27" s="161">
        <f t="shared" si="0"/>
        <v>61.5</v>
      </c>
    </row>
    <row r="28" spans="1:7" ht="56" x14ac:dyDescent="0.2">
      <c r="A28" s="142" t="s">
        <v>394</v>
      </c>
      <c r="B28" s="165" t="s">
        <v>395</v>
      </c>
      <c r="C28" s="166" t="s">
        <v>19</v>
      </c>
      <c r="D28" s="161">
        <v>0</v>
      </c>
      <c r="E28" s="161">
        <v>0</v>
      </c>
      <c r="F28" s="161">
        <v>0</v>
      </c>
      <c r="G28" s="161">
        <v>0</v>
      </c>
    </row>
    <row r="29" spans="1:7" ht="70" x14ac:dyDescent="0.2">
      <c r="A29" s="142" t="s">
        <v>396</v>
      </c>
      <c r="B29" s="165" t="s">
        <v>397</v>
      </c>
      <c r="C29" s="166" t="s">
        <v>19</v>
      </c>
      <c r="D29" s="161">
        <v>0</v>
      </c>
      <c r="E29" s="161">
        <v>0</v>
      </c>
      <c r="F29" s="161">
        <v>0</v>
      </c>
      <c r="G29" s="161">
        <v>0</v>
      </c>
    </row>
    <row r="30" spans="1:7" x14ac:dyDescent="0.2">
      <c r="A30" s="142"/>
      <c r="B30" s="165"/>
      <c r="C30" s="166"/>
      <c r="D30" s="161"/>
      <c r="E30" s="161"/>
      <c r="F30" s="161"/>
      <c r="G30" s="161"/>
    </row>
    <row r="31" spans="1:7" x14ac:dyDescent="0.2">
      <c r="B31" s="139"/>
      <c r="C31" s="167"/>
      <c r="D31" s="129"/>
      <c r="E31" s="129"/>
      <c r="F31" s="129"/>
      <c r="G31" s="129"/>
    </row>
    <row r="32" spans="1:7" x14ac:dyDescent="0.2">
      <c r="A32" s="242" t="s">
        <v>541</v>
      </c>
      <c r="B32" s="242"/>
      <c r="C32" s="242"/>
      <c r="D32" s="242"/>
      <c r="E32" s="242"/>
      <c r="F32" s="242"/>
      <c r="G32" s="242"/>
    </row>
    <row r="33" spans="1:7" x14ac:dyDescent="0.2">
      <c r="B33" s="128"/>
      <c r="C33" s="135"/>
      <c r="D33" s="129"/>
      <c r="E33" s="129"/>
      <c r="F33" s="129"/>
      <c r="G33" s="129"/>
    </row>
    <row r="34" spans="1:7" x14ac:dyDescent="0.2">
      <c r="B34" s="130"/>
      <c r="C34" s="135"/>
      <c r="D34" s="129"/>
      <c r="E34" s="129"/>
      <c r="F34" s="129"/>
      <c r="G34" s="129"/>
    </row>
    <row r="35" spans="1:7" x14ac:dyDescent="0.2">
      <c r="A35" s="243" t="s">
        <v>544</v>
      </c>
      <c r="B35" s="243"/>
      <c r="C35" s="243"/>
      <c r="D35" s="243"/>
      <c r="E35" s="243"/>
      <c r="F35" s="243"/>
      <c r="G35" s="243"/>
    </row>
    <row r="36" spans="1:7" x14ac:dyDescent="0.2">
      <c r="A36" s="142" t="s">
        <v>398</v>
      </c>
      <c r="B36" s="168" t="s">
        <v>399</v>
      </c>
      <c r="C36" s="167"/>
      <c r="D36" s="139"/>
      <c r="E36" s="139"/>
      <c r="F36" s="139"/>
      <c r="G36" s="139"/>
    </row>
    <row r="37" spans="1:7" x14ac:dyDescent="0.2">
      <c r="B37" s="168" t="s">
        <v>400</v>
      </c>
      <c r="C37" s="167"/>
      <c r="D37" s="139"/>
      <c r="E37" s="139"/>
      <c r="F37" s="139"/>
      <c r="G37" s="139"/>
    </row>
    <row r="38" spans="1:7" ht="28" x14ac:dyDescent="0.2">
      <c r="A38" s="142" t="s">
        <v>401</v>
      </c>
      <c r="B38" s="168" t="s">
        <v>402</v>
      </c>
      <c r="C38" s="167"/>
      <c r="D38" s="144"/>
      <c r="E38" s="139"/>
      <c r="F38" s="139"/>
      <c r="G38" s="139"/>
    </row>
    <row r="39" spans="1:7" x14ac:dyDescent="0.2">
      <c r="B39" s="168" t="s">
        <v>403</v>
      </c>
      <c r="C39" s="167"/>
      <c r="D39" s="139"/>
      <c r="E39" s="139"/>
      <c r="F39" s="139"/>
      <c r="G39" s="139"/>
    </row>
    <row r="40" spans="1:7" x14ac:dyDescent="0.2">
      <c r="B40" s="141" t="s">
        <v>404</v>
      </c>
      <c r="C40" s="167"/>
      <c r="D40" s="139"/>
      <c r="E40" s="139"/>
      <c r="F40" s="139"/>
      <c r="G40" s="139"/>
    </row>
    <row r="41" spans="1:7" x14ac:dyDescent="0.2">
      <c r="B41" s="168" t="s">
        <v>405</v>
      </c>
      <c r="C41" s="167"/>
      <c r="D41" s="139"/>
      <c r="E41" s="139"/>
      <c r="F41" s="139"/>
      <c r="G41" s="139"/>
    </row>
    <row r="42" spans="1:7" x14ac:dyDescent="0.2">
      <c r="B42" s="144" t="s">
        <v>406</v>
      </c>
      <c r="C42" s="167"/>
      <c r="D42" s="139"/>
      <c r="E42" s="139"/>
      <c r="F42" s="139"/>
      <c r="G42" s="139"/>
    </row>
    <row r="43" spans="1:7" x14ac:dyDescent="0.2">
      <c r="B43" s="206" t="s">
        <v>407</v>
      </c>
      <c r="C43" s="167"/>
      <c r="D43" s="139"/>
      <c r="E43" s="139"/>
      <c r="F43" s="139"/>
      <c r="G43" s="139"/>
    </row>
    <row r="44" spans="1:7" x14ac:dyDescent="0.2">
      <c r="B44" s="206" t="s">
        <v>408</v>
      </c>
      <c r="C44" s="167"/>
      <c r="D44" s="139"/>
      <c r="E44" s="139"/>
      <c r="F44" s="139"/>
      <c r="G44" s="139"/>
    </row>
    <row r="45" spans="1:7" x14ac:dyDescent="0.2">
      <c r="B45" s="144" t="s">
        <v>409</v>
      </c>
      <c r="C45" s="167"/>
      <c r="D45" s="139"/>
      <c r="E45" s="139"/>
      <c r="F45" s="139"/>
      <c r="G45" s="139"/>
    </row>
    <row r="46" spans="1:7" x14ac:dyDescent="0.2">
      <c r="B46" s="207" t="s">
        <v>410</v>
      </c>
      <c r="C46" s="167"/>
      <c r="D46" s="139"/>
      <c r="E46" s="139"/>
      <c r="F46" s="139"/>
      <c r="G46" s="139"/>
    </row>
    <row r="47" spans="1:7" ht="28" x14ac:dyDescent="0.2">
      <c r="B47" s="168" t="s">
        <v>411</v>
      </c>
      <c r="C47" s="167"/>
      <c r="D47" s="139"/>
      <c r="E47" s="139"/>
      <c r="F47" s="139"/>
      <c r="G47" s="139"/>
    </row>
    <row r="48" spans="1:7" x14ac:dyDescent="0.2">
      <c r="A48" s="142" t="s">
        <v>412</v>
      </c>
      <c r="B48" s="144" t="s">
        <v>413</v>
      </c>
      <c r="C48" s="167"/>
      <c r="D48" s="139"/>
      <c r="E48" s="139"/>
      <c r="F48" s="139"/>
      <c r="G48" s="139"/>
    </row>
    <row r="49" spans="1:7" x14ac:dyDescent="0.2">
      <c r="B49" s="144" t="s">
        <v>414</v>
      </c>
      <c r="C49" s="167"/>
      <c r="D49" s="139"/>
      <c r="E49" s="139"/>
      <c r="F49" s="139"/>
      <c r="G49" s="139"/>
    </row>
    <row r="50" spans="1:7" x14ac:dyDescent="0.2">
      <c r="B50" s="141" t="s">
        <v>415</v>
      </c>
      <c r="C50" s="167"/>
      <c r="D50" s="139"/>
      <c r="E50" s="139"/>
      <c r="F50" s="139"/>
      <c r="G50" s="139"/>
    </row>
    <row r="51" spans="1:7" x14ac:dyDescent="0.2">
      <c r="B51" s="141" t="s">
        <v>416</v>
      </c>
      <c r="C51" s="167"/>
      <c r="D51" s="139"/>
      <c r="E51" s="139"/>
      <c r="F51" s="139"/>
      <c r="G51" s="139"/>
    </row>
    <row r="52" spans="1:7" x14ac:dyDescent="0.2">
      <c r="B52" s="207" t="s">
        <v>417</v>
      </c>
      <c r="C52" s="167"/>
      <c r="D52" s="139"/>
      <c r="E52" s="139"/>
      <c r="F52" s="139"/>
      <c r="G52" s="139"/>
    </row>
    <row r="53" spans="1:7" x14ac:dyDescent="0.2">
      <c r="B53" s="144" t="s">
        <v>418</v>
      </c>
      <c r="C53" s="167"/>
      <c r="D53" s="139"/>
      <c r="E53" s="139"/>
      <c r="F53" s="139"/>
      <c r="G53" s="139"/>
    </row>
    <row r="54" spans="1:7" x14ac:dyDescent="0.2">
      <c r="B54" s="144" t="s">
        <v>419</v>
      </c>
      <c r="C54" s="167"/>
      <c r="D54" s="139"/>
      <c r="E54" s="139"/>
      <c r="F54" s="139"/>
      <c r="G54" s="139"/>
    </row>
    <row r="55" spans="1:7" x14ac:dyDescent="0.2">
      <c r="A55" s="142" t="s">
        <v>420</v>
      </c>
      <c r="B55" s="144" t="s">
        <v>421</v>
      </c>
      <c r="C55" s="167"/>
      <c r="D55" s="139"/>
      <c r="E55" s="139"/>
      <c r="F55" s="139"/>
      <c r="G55" s="139"/>
    </row>
    <row r="56" spans="1:7" x14ac:dyDescent="0.2">
      <c r="B56" s="144" t="s">
        <v>422</v>
      </c>
      <c r="C56" s="167"/>
      <c r="D56" s="139"/>
      <c r="E56" s="139"/>
      <c r="F56" s="139"/>
      <c r="G56" s="139"/>
    </row>
    <row r="57" spans="1:7" x14ac:dyDescent="0.2">
      <c r="B57" s="144" t="s">
        <v>423</v>
      </c>
      <c r="C57" s="167"/>
      <c r="D57" s="139"/>
      <c r="E57" s="139"/>
      <c r="F57" s="139"/>
      <c r="G57" s="139"/>
    </row>
    <row r="58" spans="1:7" x14ac:dyDescent="0.2">
      <c r="B58" s="144" t="s">
        <v>400</v>
      </c>
      <c r="C58" s="167"/>
      <c r="D58" s="139"/>
      <c r="E58" s="139"/>
      <c r="F58" s="139"/>
      <c r="G58" s="139"/>
    </row>
    <row r="59" spans="1:7" x14ac:dyDescent="0.2">
      <c r="B59" s="144" t="s">
        <v>424</v>
      </c>
      <c r="C59" s="167"/>
      <c r="D59" s="139"/>
      <c r="E59" s="139"/>
      <c r="F59" s="139"/>
      <c r="G59" s="139"/>
    </row>
    <row r="60" spans="1:7" x14ac:dyDescent="0.2">
      <c r="B60" s="144" t="s">
        <v>425</v>
      </c>
      <c r="C60" s="167"/>
      <c r="D60" s="139"/>
      <c r="E60" s="139"/>
      <c r="F60" s="139"/>
      <c r="G60" s="139"/>
    </row>
    <row r="61" spans="1:7" x14ac:dyDescent="0.2">
      <c r="B61" s="144" t="s">
        <v>426</v>
      </c>
      <c r="C61" s="167"/>
      <c r="D61" s="139"/>
      <c r="E61" s="139"/>
      <c r="F61" s="139"/>
      <c r="G61" s="139"/>
    </row>
    <row r="62" spans="1:7" x14ac:dyDescent="0.2">
      <c r="B62" s="144" t="s">
        <v>427</v>
      </c>
      <c r="C62" s="167"/>
      <c r="D62" s="139"/>
      <c r="E62" s="139"/>
      <c r="F62" s="139"/>
      <c r="G62" s="139"/>
    </row>
    <row r="63" spans="1:7" x14ac:dyDescent="0.2">
      <c r="A63" s="142" t="s">
        <v>428</v>
      </c>
      <c r="B63" s="144" t="s">
        <v>429</v>
      </c>
      <c r="C63" s="167"/>
      <c r="D63" s="139"/>
      <c r="E63" s="139"/>
      <c r="F63" s="139"/>
      <c r="G63" s="139"/>
    </row>
    <row r="64" spans="1:7" x14ac:dyDescent="0.2">
      <c r="B64" s="144" t="s">
        <v>430</v>
      </c>
      <c r="C64" s="167"/>
      <c r="D64" s="139"/>
      <c r="E64" s="139"/>
      <c r="F64" s="139"/>
      <c r="G64" s="139"/>
    </row>
    <row r="65" spans="2:7" x14ac:dyDescent="0.2">
      <c r="B65" s="144" t="s">
        <v>431</v>
      </c>
      <c r="C65" s="167"/>
      <c r="D65" s="139"/>
      <c r="E65" s="139"/>
      <c r="F65" s="139"/>
      <c r="G65" s="139"/>
    </row>
    <row r="66" spans="2:7" x14ac:dyDescent="0.2">
      <c r="B66" s="144" t="s">
        <v>432</v>
      </c>
      <c r="C66" s="167"/>
      <c r="D66" s="139"/>
      <c r="E66" s="139"/>
      <c r="F66" s="139"/>
      <c r="G66" s="139"/>
    </row>
    <row r="67" spans="2:7" ht="42" x14ac:dyDescent="0.2">
      <c r="B67" s="141" t="s">
        <v>433</v>
      </c>
      <c r="C67" s="167"/>
      <c r="D67" s="139"/>
      <c r="E67" s="139"/>
      <c r="F67" s="139"/>
      <c r="G67" s="139"/>
    </row>
    <row r="68" spans="2:7" x14ac:dyDescent="0.2">
      <c r="B68" s="144" t="s">
        <v>434</v>
      </c>
      <c r="C68" s="167"/>
      <c r="D68" s="139"/>
      <c r="E68" s="139"/>
      <c r="F68" s="139"/>
      <c r="G68" s="139"/>
    </row>
    <row r="69" spans="2:7" x14ac:dyDescent="0.2">
      <c r="B69" s="144" t="s">
        <v>435</v>
      </c>
      <c r="C69" s="167"/>
      <c r="D69" s="139"/>
      <c r="E69" s="139"/>
      <c r="F69" s="139"/>
      <c r="G69" s="139"/>
    </row>
    <row r="70" spans="2:7" x14ac:dyDescent="0.2">
      <c r="B70" s="144" t="s">
        <v>436</v>
      </c>
      <c r="C70" s="167"/>
      <c r="D70" s="139"/>
      <c r="E70" s="139"/>
      <c r="F70" s="139"/>
      <c r="G70" s="139"/>
    </row>
    <row r="71" spans="2:7" x14ac:dyDescent="0.2">
      <c r="B71" s="144" t="s">
        <v>437</v>
      </c>
      <c r="C71" s="167"/>
      <c r="D71" s="139"/>
      <c r="E71" s="139"/>
      <c r="F71" s="139"/>
      <c r="G71" s="139"/>
    </row>
    <row r="72" spans="2:7" x14ac:dyDescent="0.2">
      <c r="B72" s="144" t="s">
        <v>438</v>
      </c>
      <c r="C72" s="167"/>
      <c r="D72" s="139"/>
      <c r="E72" s="139"/>
      <c r="F72" s="139"/>
      <c r="G72" s="139"/>
    </row>
    <row r="73" spans="2:7" x14ac:dyDescent="0.2">
      <c r="B73" s="144" t="s">
        <v>439</v>
      </c>
      <c r="C73" s="167"/>
      <c r="D73" s="139"/>
      <c r="E73" s="139"/>
      <c r="F73" s="139"/>
      <c r="G73" s="139"/>
    </row>
    <row r="74" spans="2:7" ht="42" x14ac:dyDescent="0.2">
      <c r="B74" s="141" t="s">
        <v>440</v>
      </c>
      <c r="C74" s="167"/>
      <c r="D74" s="139"/>
      <c r="E74" s="139"/>
      <c r="F74" s="139"/>
      <c r="G74" s="139"/>
    </row>
    <row r="75" spans="2:7" x14ac:dyDescent="0.2">
      <c r="B75" s="144" t="s">
        <v>441</v>
      </c>
      <c r="C75" s="167"/>
      <c r="D75" s="139"/>
      <c r="E75" s="139"/>
      <c r="F75" s="139"/>
      <c r="G75" s="139"/>
    </row>
    <row r="76" spans="2:7" x14ac:dyDescent="0.2">
      <c r="B76" s="144" t="s">
        <v>442</v>
      </c>
      <c r="C76" s="167"/>
      <c r="D76" s="139"/>
      <c r="E76" s="139"/>
      <c r="F76" s="139"/>
      <c r="G76" s="139"/>
    </row>
    <row r="77" spans="2:7" x14ac:dyDescent="0.2">
      <c r="B77" s="144" t="s">
        <v>443</v>
      </c>
      <c r="C77" s="167"/>
      <c r="D77" s="139"/>
      <c r="E77" s="139"/>
      <c r="F77" s="139"/>
      <c r="G77" s="139"/>
    </row>
    <row r="78" spans="2:7" x14ac:dyDescent="0.2">
      <c r="B78" s="207" t="s">
        <v>444</v>
      </c>
      <c r="C78" s="167"/>
      <c r="D78" s="139"/>
      <c r="E78" s="139"/>
      <c r="F78" s="139"/>
      <c r="G78" s="139"/>
    </row>
    <row r="79" spans="2:7" ht="28" x14ac:dyDescent="0.2">
      <c r="B79" s="168" t="s">
        <v>445</v>
      </c>
      <c r="C79" s="167"/>
      <c r="D79" s="139"/>
      <c r="E79" s="139"/>
      <c r="F79" s="139"/>
      <c r="G79" s="139"/>
    </row>
    <row r="80" spans="2:7" x14ac:dyDescent="0.2">
      <c r="B80" s="144" t="s">
        <v>446</v>
      </c>
      <c r="C80" s="167"/>
      <c r="D80" s="139"/>
      <c r="E80" s="139"/>
      <c r="F80" s="139"/>
      <c r="G80" s="139"/>
    </row>
    <row r="81" spans="1:7" x14ac:dyDescent="0.2">
      <c r="B81" s="144" t="s">
        <v>447</v>
      </c>
      <c r="C81" s="167"/>
      <c r="D81" s="139"/>
      <c r="E81" s="139"/>
      <c r="F81" s="139"/>
      <c r="G81" s="139"/>
    </row>
    <row r="82" spans="1:7" ht="28" x14ac:dyDescent="0.2">
      <c r="B82" s="141" t="s">
        <v>448</v>
      </c>
      <c r="C82" s="167"/>
      <c r="D82" s="139"/>
      <c r="E82" s="139"/>
      <c r="F82" s="139"/>
      <c r="G82" s="139"/>
    </row>
    <row r="83" spans="1:7" ht="28" x14ac:dyDescent="0.2">
      <c r="A83" s="142" t="s">
        <v>449</v>
      </c>
      <c r="B83" s="168" t="s">
        <v>450</v>
      </c>
      <c r="C83" s="167"/>
      <c r="D83" s="139"/>
      <c r="E83" s="139"/>
      <c r="F83" s="139"/>
      <c r="G83" s="139"/>
    </row>
    <row r="84" spans="1:7" x14ac:dyDescent="0.2">
      <c r="B84" s="144" t="s">
        <v>451</v>
      </c>
      <c r="C84" s="167"/>
      <c r="D84" s="139"/>
      <c r="E84" s="139"/>
      <c r="F84" s="139"/>
      <c r="G84" s="139"/>
    </row>
    <row r="85" spans="1:7" x14ac:dyDescent="0.2">
      <c r="B85" s="141" t="s">
        <v>410</v>
      </c>
      <c r="C85" s="167"/>
      <c r="D85" s="139"/>
      <c r="E85" s="139"/>
      <c r="F85" s="139"/>
      <c r="G85" s="139"/>
    </row>
    <row r="86" spans="1:7" x14ac:dyDescent="0.2">
      <c r="B86" s="207" t="s">
        <v>452</v>
      </c>
      <c r="C86" s="167"/>
      <c r="D86" s="139"/>
      <c r="E86" s="139"/>
      <c r="F86" s="139"/>
      <c r="G86" s="139"/>
    </row>
  </sheetData>
  <sheetProtection algorithmName="SHA-512" hashValue="bTlXIc4Lww9iVf3sc/znM09rAoZ7kwZlDXko1u/2TOPAO+XOVni2DSb3W5NoEZTycL54pZTI8XptavowqSCELQ==" saltValue="6X+Yodt3LIyuK8JjGJvIBQ==" spinCount="100000" sheet="1" scenarios="1" selectLockedCells="1" selectUnlockedCells="1"/>
  <mergeCells count="3">
    <mergeCell ref="A1:G1"/>
    <mergeCell ref="A32:G32"/>
    <mergeCell ref="A35:G35"/>
  </mergeCells>
  <hyperlinks>
    <hyperlink ref="B36" r:id="rId1" display="https://www.alpha.gr/en/group/corporate-governance/code-of-ethics" xr:uid="{D02A9941-16B8-412A-906B-49EE19DD67F9}"/>
    <hyperlink ref="B37" r:id="rId2" display="https://www.alpha.gr/en/retail/oroi/personal-data-protection" xr:uid="{7596608F-39CD-4712-ABCD-D567F0F612C3}"/>
    <hyperlink ref="B38" r:id="rId3" display="https://www.alpha.gr/-/media/alphagr/files/group/kanonistiki-symmorfosi/politiki-eponimon-kai-anonimon-anaforon.pdf?la=el&amp;hash=F2B63677891923E1AF3FFD9357999DA5FFAF3167" xr:uid="{355717FA-35A8-417D-9763-63BB32548555}"/>
    <hyperlink ref="B39" r:id="rId4" display="https://www.alpha.gr/en/group/corporate-responsibility/corporate-responsibility-policy" xr:uid="{C0199E2C-3AC5-48D8-A7B3-A1A015577B9E}"/>
    <hyperlink ref="B41" r:id="rId5" display="https://www.alpha.gr/en/group/corporate-responsibility/environment/environmental-policy" xr:uid="{8760D1F9-ADCC-45B0-ACA9-B094CD7B30C3}"/>
    <hyperlink ref="B47" r:id="rId6" display="https://www.alpha.gr/-/media/alphagr/files/files-archive/aboutalphabank/policyamleg.pdf" xr:uid="{02ECFFD5-6964-4358-B276-F166BC6CE53C}"/>
    <hyperlink ref="B86" r:id="rId7" xr:uid="{2A7FB390-898F-4C6B-9867-A442E2D0D832}"/>
    <hyperlink ref="B46" r:id="rId8" xr:uid="{FDEF3793-1C09-442C-A1BD-5F3CBFAA9A26}"/>
    <hyperlink ref="B83" r:id="rId9" xr:uid="{CC08852B-3CEB-41A2-940F-ECDDB3B8000A}"/>
    <hyperlink ref="B52" r:id="rId10" xr:uid="{5CB878C2-C7EC-4A5E-A047-4C3A49EB3F4B}"/>
    <hyperlink ref="B78" r:id="rId11" xr:uid="{5C9FDB9E-B155-434F-A78E-992926923156}"/>
    <hyperlink ref="B79" r:id="rId12" xr:uid="{F0B5A71A-5F57-40FA-A5D3-CBA49A2DB978}"/>
  </hyperlinks>
  <pageMargins left="0.70866141732283472" right="0.70866141732283472" top="0.74803149606299213" bottom="0.74803149606299213" header="0.31496062992125984" footer="0.31496062992125984"/>
  <pageSetup paperSize="9" scale="55" fitToHeight="0" orientation="portrait" r:id="rId13"/>
  <headerFooter>
    <oddFooter>&amp;RPage &amp;P of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75B731-BE81-A845-9329-496351223D38}">
  <sheetPr>
    <tabColor rgb="FF00A1FF"/>
    <pageSetUpPr fitToPage="1"/>
  </sheetPr>
  <dimension ref="A1:H42"/>
  <sheetViews>
    <sheetView showGridLines="0" zoomScale="115" zoomScaleNormal="115" zoomScaleSheetLayoutView="95" workbookViewId="0">
      <selection activeCell="A22" sqref="A22"/>
    </sheetView>
  </sheetViews>
  <sheetFormatPr baseColWidth="10" defaultColWidth="8.6640625" defaultRowHeight="15" x14ac:dyDescent="0.2"/>
  <cols>
    <col min="1" max="1" width="38.33203125" style="145" customWidth="1"/>
    <col min="2" max="2" width="14.1640625" style="2" customWidth="1"/>
    <col min="3" max="3" width="14.1640625" style="133" customWidth="1"/>
    <col min="4" max="7" width="14.1640625" style="4" customWidth="1"/>
    <col min="8" max="8" width="14.1640625" style="3" customWidth="1"/>
    <col min="9" max="16384" width="8.6640625" style="3"/>
  </cols>
  <sheetData>
    <row r="1" spans="1:8" x14ac:dyDescent="0.2">
      <c r="A1" s="172" t="s">
        <v>453</v>
      </c>
      <c r="B1" s="243" t="s">
        <v>454</v>
      </c>
      <c r="C1" s="243"/>
      <c r="D1" s="243"/>
      <c r="E1" s="243"/>
      <c r="F1" s="243"/>
      <c r="G1" s="243"/>
      <c r="H1" s="243"/>
    </row>
    <row r="2" spans="1:8" x14ac:dyDescent="0.2">
      <c r="A2" s="246"/>
      <c r="B2" s="175" t="s">
        <v>455</v>
      </c>
      <c r="C2" s="175" t="s">
        <v>456</v>
      </c>
      <c r="D2" s="175" t="s">
        <v>457</v>
      </c>
      <c r="E2" s="169" t="s">
        <v>458</v>
      </c>
      <c r="F2" s="169" t="s">
        <v>459</v>
      </c>
      <c r="G2" s="169" t="s">
        <v>460</v>
      </c>
      <c r="H2" s="175" t="s">
        <v>461</v>
      </c>
    </row>
    <row r="3" spans="1:8" ht="112" x14ac:dyDescent="0.2">
      <c r="A3" s="246"/>
      <c r="B3" s="176" t="s">
        <v>549</v>
      </c>
      <c r="C3" s="176" t="s">
        <v>550</v>
      </c>
      <c r="D3" s="176" t="s">
        <v>551</v>
      </c>
      <c r="E3" s="176" t="s">
        <v>552</v>
      </c>
      <c r="F3" s="176" t="s">
        <v>553</v>
      </c>
      <c r="G3" s="176" t="s">
        <v>554</v>
      </c>
      <c r="H3" s="176" t="s">
        <v>555</v>
      </c>
    </row>
    <row r="4" spans="1:8" x14ac:dyDescent="0.2">
      <c r="A4" s="244" t="s">
        <v>462</v>
      </c>
      <c r="B4" s="244"/>
      <c r="C4" s="244"/>
      <c r="D4" s="244"/>
      <c r="E4" s="244"/>
      <c r="F4" s="244"/>
      <c r="G4" s="244"/>
      <c r="H4" s="244"/>
    </row>
    <row r="5" spans="1:8" x14ac:dyDescent="0.2">
      <c r="A5" s="170" t="s">
        <v>463</v>
      </c>
      <c r="B5" s="203" t="s">
        <v>55</v>
      </c>
      <c r="C5" s="174" t="s">
        <v>55</v>
      </c>
      <c r="D5" s="174" t="s">
        <v>55</v>
      </c>
      <c r="E5" s="174" t="s">
        <v>55</v>
      </c>
      <c r="F5" s="174" t="s">
        <v>55</v>
      </c>
      <c r="G5" s="174" t="s">
        <v>55</v>
      </c>
      <c r="H5" s="174" t="s">
        <v>545</v>
      </c>
    </row>
    <row r="6" spans="1:8" x14ac:dyDescent="0.2">
      <c r="A6" s="170" t="s">
        <v>464</v>
      </c>
      <c r="B6" s="203" t="s">
        <v>55</v>
      </c>
      <c r="C6" s="174" t="s">
        <v>55</v>
      </c>
      <c r="D6" s="174" t="s">
        <v>55</v>
      </c>
      <c r="E6" s="174" t="s">
        <v>55</v>
      </c>
      <c r="F6" s="174" t="s">
        <v>55</v>
      </c>
      <c r="G6" s="174" t="s">
        <v>55</v>
      </c>
      <c r="H6" s="174" t="s">
        <v>545</v>
      </c>
    </row>
    <row r="7" spans="1:8" x14ac:dyDescent="0.2">
      <c r="A7" s="170" t="s">
        <v>465</v>
      </c>
      <c r="B7" s="203" t="s">
        <v>55</v>
      </c>
      <c r="C7" s="174" t="s">
        <v>55</v>
      </c>
      <c r="D7" s="174" t="s">
        <v>55</v>
      </c>
      <c r="E7" s="174" t="s">
        <v>55</v>
      </c>
      <c r="F7" s="174" t="s">
        <v>55</v>
      </c>
      <c r="G7" s="174" t="s">
        <v>55</v>
      </c>
      <c r="H7" s="174" t="s">
        <v>545</v>
      </c>
    </row>
    <row r="8" spans="1:8" ht="28" x14ac:dyDescent="0.2">
      <c r="A8" s="170" t="s">
        <v>466</v>
      </c>
      <c r="B8" s="203" t="s">
        <v>55</v>
      </c>
      <c r="C8" s="174" t="s">
        <v>55</v>
      </c>
      <c r="D8" s="174" t="s">
        <v>545</v>
      </c>
      <c r="E8" s="174" t="s">
        <v>545</v>
      </c>
      <c r="F8" s="174" t="s">
        <v>545</v>
      </c>
      <c r="G8" s="174" t="s">
        <v>545</v>
      </c>
      <c r="H8" s="174" t="s">
        <v>545</v>
      </c>
    </row>
    <row r="9" spans="1:8" x14ac:dyDescent="0.2">
      <c r="A9" s="170" t="s">
        <v>467</v>
      </c>
      <c r="B9" s="203" t="s">
        <v>55</v>
      </c>
      <c r="C9" s="174" t="s">
        <v>55</v>
      </c>
      <c r="D9" s="174" t="s">
        <v>55</v>
      </c>
      <c r="E9" s="174" t="s">
        <v>55</v>
      </c>
      <c r="F9" s="174" t="s">
        <v>55</v>
      </c>
      <c r="G9" s="174" t="s">
        <v>55</v>
      </c>
      <c r="H9" s="174" t="s">
        <v>545</v>
      </c>
    </row>
    <row r="10" spans="1:8" x14ac:dyDescent="0.2">
      <c r="A10" s="170" t="s">
        <v>468</v>
      </c>
      <c r="B10" s="203" t="s">
        <v>55</v>
      </c>
      <c r="C10" s="174" t="s">
        <v>55</v>
      </c>
      <c r="D10" s="174" t="s">
        <v>55</v>
      </c>
      <c r="E10" s="174" t="s">
        <v>545</v>
      </c>
      <c r="F10" s="174" t="s">
        <v>55</v>
      </c>
      <c r="G10" s="174" t="s">
        <v>545</v>
      </c>
      <c r="H10" s="174" t="s">
        <v>55</v>
      </c>
    </row>
    <row r="11" spans="1:8" x14ac:dyDescent="0.2">
      <c r="A11" s="170" t="s">
        <v>469</v>
      </c>
      <c r="B11" s="174" t="s">
        <v>545</v>
      </c>
      <c r="C11" s="174" t="s">
        <v>545</v>
      </c>
      <c r="D11" s="174" t="s">
        <v>545</v>
      </c>
      <c r="E11" s="174" t="s">
        <v>545</v>
      </c>
      <c r="F11" s="174" t="s">
        <v>55</v>
      </c>
      <c r="G11" s="174" t="s">
        <v>55</v>
      </c>
      <c r="H11" s="174" t="s">
        <v>545</v>
      </c>
    </row>
    <row r="12" spans="1:8" x14ac:dyDescent="0.2">
      <c r="A12" s="170" t="s">
        <v>470</v>
      </c>
      <c r="B12" s="174" t="s">
        <v>545</v>
      </c>
      <c r="C12" s="174" t="s">
        <v>545</v>
      </c>
      <c r="D12" s="174" t="s">
        <v>545</v>
      </c>
      <c r="E12" s="174" t="s">
        <v>545</v>
      </c>
      <c r="F12" s="174" t="s">
        <v>545</v>
      </c>
      <c r="G12" s="174" t="s">
        <v>545</v>
      </c>
      <c r="H12" s="174" t="s">
        <v>545</v>
      </c>
    </row>
    <row r="13" spans="1:8" x14ac:dyDescent="0.2">
      <c r="A13" s="170" t="s">
        <v>471</v>
      </c>
      <c r="B13" s="174" t="s">
        <v>55</v>
      </c>
      <c r="C13" s="174" t="s">
        <v>55</v>
      </c>
      <c r="D13" s="174" t="s">
        <v>55</v>
      </c>
      <c r="E13" s="174" t="s">
        <v>55</v>
      </c>
      <c r="F13" s="174" t="s">
        <v>55</v>
      </c>
      <c r="G13" s="174" t="s">
        <v>55</v>
      </c>
      <c r="H13" s="174" t="s">
        <v>545</v>
      </c>
    </row>
    <row r="14" spans="1:8" x14ac:dyDescent="0.2">
      <c r="A14" s="170" t="s">
        <v>472</v>
      </c>
      <c r="B14" s="174" t="s">
        <v>55</v>
      </c>
      <c r="C14" s="174" t="s">
        <v>55</v>
      </c>
      <c r="D14" s="174" t="s">
        <v>55</v>
      </c>
      <c r="E14" s="174" t="s">
        <v>55</v>
      </c>
      <c r="F14" s="174" t="s">
        <v>55</v>
      </c>
      <c r="G14" s="174" t="s">
        <v>55</v>
      </c>
      <c r="H14" s="174" t="s">
        <v>545</v>
      </c>
    </row>
    <row r="15" spans="1:8" x14ac:dyDescent="0.2">
      <c r="A15" s="170" t="s">
        <v>473</v>
      </c>
      <c r="B15" s="174" t="s">
        <v>545</v>
      </c>
      <c r="C15" s="174" t="s">
        <v>545</v>
      </c>
      <c r="D15" s="174" t="s">
        <v>545</v>
      </c>
      <c r="E15" s="174" t="s">
        <v>545</v>
      </c>
      <c r="F15" s="174" t="s">
        <v>55</v>
      </c>
      <c r="G15" s="174" t="s">
        <v>55</v>
      </c>
      <c r="H15" s="174" t="s">
        <v>545</v>
      </c>
    </row>
    <row r="16" spans="1:8" x14ac:dyDescent="0.2">
      <c r="A16" s="170" t="s">
        <v>474</v>
      </c>
      <c r="B16" s="174" t="s">
        <v>545</v>
      </c>
      <c r="C16" s="174" t="s">
        <v>55</v>
      </c>
      <c r="D16" s="174" t="s">
        <v>55</v>
      </c>
      <c r="E16" s="174" t="s">
        <v>55</v>
      </c>
      <c r="F16" s="174" t="s">
        <v>55</v>
      </c>
      <c r="G16" s="174" t="s">
        <v>55</v>
      </c>
      <c r="H16" s="174" t="s">
        <v>55</v>
      </c>
    </row>
    <row r="17" spans="1:8" x14ac:dyDescent="0.2">
      <c r="A17" s="170" t="s">
        <v>475</v>
      </c>
      <c r="B17" s="174" t="s">
        <v>55</v>
      </c>
      <c r="C17" s="174" t="s">
        <v>55</v>
      </c>
      <c r="D17" s="174" t="s">
        <v>55</v>
      </c>
      <c r="E17" s="174" t="s">
        <v>55</v>
      </c>
      <c r="F17" s="174" t="s">
        <v>55</v>
      </c>
      <c r="G17" s="174" t="s">
        <v>55</v>
      </c>
      <c r="H17" s="174" t="s">
        <v>545</v>
      </c>
    </row>
    <row r="18" spans="1:8" x14ac:dyDescent="0.2">
      <c r="A18" s="244" t="s">
        <v>476</v>
      </c>
      <c r="B18" s="244"/>
      <c r="C18" s="244"/>
      <c r="D18" s="244"/>
      <c r="E18" s="244"/>
      <c r="F18" s="244"/>
      <c r="G18" s="244"/>
      <c r="H18" s="244"/>
    </row>
    <row r="19" spans="1:8" x14ac:dyDescent="0.2">
      <c r="A19" s="170" t="s">
        <v>477</v>
      </c>
      <c r="B19" s="171" t="s">
        <v>55</v>
      </c>
      <c r="C19" s="171" t="s">
        <v>55</v>
      </c>
      <c r="D19" s="171" t="s">
        <v>55</v>
      </c>
      <c r="E19" s="171" t="s">
        <v>55</v>
      </c>
      <c r="F19" s="171" t="s">
        <v>55</v>
      </c>
      <c r="G19" s="171" t="s">
        <v>55</v>
      </c>
      <c r="H19" s="171" t="s">
        <v>545</v>
      </c>
    </row>
    <row r="20" spans="1:8" x14ac:dyDescent="0.2">
      <c r="A20" s="204" t="s">
        <v>478</v>
      </c>
      <c r="B20" s="171" t="s">
        <v>545</v>
      </c>
      <c r="C20" s="171" t="s">
        <v>55</v>
      </c>
      <c r="D20" s="171" t="s">
        <v>55</v>
      </c>
      <c r="E20" s="171" t="s">
        <v>55</v>
      </c>
      <c r="F20" s="171" t="s">
        <v>55</v>
      </c>
      <c r="G20" s="171" t="s">
        <v>55</v>
      </c>
      <c r="H20" s="171" t="s">
        <v>55</v>
      </c>
    </row>
    <row r="21" spans="1:8" ht="28" x14ac:dyDescent="0.2">
      <c r="A21" s="204" t="s">
        <v>479</v>
      </c>
      <c r="B21" s="171" t="s">
        <v>55</v>
      </c>
      <c r="C21" s="171" t="s">
        <v>55</v>
      </c>
      <c r="D21" s="171" t="s">
        <v>55</v>
      </c>
      <c r="E21" s="171" t="s">
        <v>55</v>
      </c>
      <c r="F21" s="171" t="s">
        <v>55</v>
      </c>
      <c r="G21" s="171" t="s">
        <v>55</v>
      </c>
      <c r="H21" s="171" t="s">
        <v>545</v>
      </c>
    </row>
    <row r="22" spans="1:8" x14ac:dyDescent="0.2">
      <c r="A22" s="170" t="s">
        <v>480</v>
      </c>
      <c r="B22" s="171" t="s">
        <v>545</v>
      </c>
      <c r="C22" s="171" t="s">
        <v>55</v>
      </c>
      <c r="D22" s="171" t="s">
        <v>55</v>
      </c>
      <c r="E22" s="171" t="s">
        <v>55</v>
      </c>
      <c r="F22" s="171" t="s">
        <v>55</v>
      </c>
      <c r="G22" s="171" t="s">
        <v>55</v>
      </c>
      <c r="H22" s="171" t="s">
        <v>545</v>
      </c>
    </row>
    <row r="23" spans="1:8" x14ac:dyDescent="0.2">
      <c r="A23" s="170" t="s">
        <v>481</v>
      </c>
      <c r="B23" s="171" t="s">
        <v>545</v>
      </c>
      <c r="C23" s="171" t="s">
        <v>545</v>
      </c>
      <c r="D23" s="171" t="s">
        <v>545</v>
      </c>
      <c r="E23" s="171" t="s">
        <v>55</v>
      </c>
      <c r="F23" s="171" t="s">
        <v>55</v>
      </c>
      <c r="G23" s="171" t="s">
        <v>55</v>
      </c>
      <c r="H23" s="171" t="s">
        <v>545</v>
      </c>
    </row>
    <row r="24" spans="1:8" x14ac:dyDescent="0.2">
      <c r="A24" s="146"/>
      <c r="B24"/>
      <c r="C24" s="47"/>
      <c r="D24"/>
      <c r="E24"/>
      <c r="F24"/>
      <c r="G24"/>
      <c r="H24"/>
    </row>
    <row r="25" spans="1:8" x14ac:dyDescent="0.2">
      <c r="A25" s="146"/>
      <c r="B25" s="131"/>
      <c r="C25" s="47"/>
      <c r="D25"/>
      <c r="E25"/>
      <c r="F25"/>
      <c r="G25"/>
      <c r="H25"/>
    </row>
    <row r="26" spans="1:8" x14ac:dyDescent="0.2">
      <c r="A26" s="146"/>
    </row>
    <row r="27" spans="1:8" x14ac:dyDescent="0.2">
      <c r="A27" s="184" t="s">
        <v>482</v>
      </c>
      <c r="B27" s="179"/>
      <c r="C27" s="180"/>
      <c r="D27" s="180"/>
      <c r="E27" s="180"/>
      <c r="F27" s="180"/>
      <c r="G27" s="181"/>
      <c r="H27" s="22"/>
    </row>
    <row r="28" spans="1:8" x14ac:dyDescent="0.2">
      <c r="A28" s="2"/>
      <c r="B28" s="133"/>
      <c r="C28" s="4"/>
      <c r="G28" s="3"/>
    </row>
    <row r="29" spans="1:8" x14ac:dyDescent="0.2">
      <c r="A29" s="169" t="s">
        <v>483</v>
      </c>
      <c r="B29" s="243" t="s">
        <v>454</v>
      </c>
      <c r="C29" s="245"/>
      <c r="D29" s="245"/>
      <c r="E29" s="245"/>
      <c r="F29" s="245"/>
      <c r="G29" s="3"/>
    </row>
    <row r="30" spans="1:8" x14ac:dyDescent="0.2">
      <c r="A30" s="178"/>
      <c r="B30" s="175" t="s">
        <v>484</v>
      </c>
      <c r="C30" s="175" t="s">
        <v>485</v>
      </c>
      <c r="D30" s="175" t="s">
        <v>486</v>
      </c>
      <c r="E30" s="175" t="s">
        <v>487</v>
      </c>
      <c r="F30" s="175" t="s">
        <v>488</v>
      </c>
      <c r="G30" s="3"/>
    </row>
    <row r="31" spans="1:8" ht="70" x14ac:dyDescent="0.2">
      <c r="A31" s="132"/>
      <c r="B31" s="177" t="s">
        <v>546</v>
      </c>
      <c r="C31" s="177" t="s">
        <v>489</v>
      </c>
      <c r="D31" s="177" t="s">
        <v>547</v>
      </c>
      <c r="E31" s="177" t="s">
        <v>490</v>
      </c>
      <c r="F31" s="177" t="s">
        <v>548</v>
      </c>
      <c r="G31" s="3"/>
    </row>
    <row r="32" spans="1:8" ht="16" x14ac:dyDescent="0.2">
      <c r="A32" s="50" t="s">
        <v>491</v>
      </c>
      <c r="B32" s="173" t="s">
        <v>545</v>
      </c>
      <c r="C32" s="173" t="s">
        <v>545</v>
      </c>
      <c r="D32" s="173" t="s">
        <v>545</v>
      </c>
      <c r="E32" s="173" t="s">
        <v>545</v>
      </c>
      <c r="F32" s="183" t="s">
        <v>55</v>
      </c>
      <c r="G32" s="3"/>
    </row>
    <row r="33" spans="1:7" ht="17" x14ac:dyDescent="0.2">
      <c r="A33" s="50" t="s">
        <v>492</v>
      </c>
      <c r="B33" s="182" t="s">
        <v>55</v>
      </c>
      <c r="C33" s="173" t="s">
        <v>545</v>
      </c>
      <c r="D33" s="182" t="s">
        <v>55</v>
      </c>
      <c r="E33" s="182" t="s">
        <v>55</v>
      </c>
      <c r="F33" s="182" t="s">
        <v>55</v>
      </c>
      <c r="G33" s="3"/>
    </row>
    <row r="34" spans="1:7" ht="17" x14ac:dyDescent="0.2">
      <c r="A34" s="50" t="s">
        <v>493</v>
      </c>
      <c r="B34" s="182" t="s">
        <v>55</v>
      </c>
      <c r="C34" s="173" t="s">
        <v>545</v>
      </c>
      <c r="D34" s="182" t="s">
        <v>55</v>
      </c>
      <c r="E34" s="182" t="s">
        <v>55</v>
      </c>
      <c r="F34" s="182" t="s">
        <v>55</v>
      </c>
      <c r="G34" s="3"/>
    </row>
    <row r="35" spans="1:7" ht="17" x14ac:dyDescent="0.2">
      <c r="A35" s="50" t="s">
        <v>494</v>
      </c>
      <c r="B35" s="182" t="s">
        <v>55</v>
      </c>
      <c r="C35" s="173" t="s">
        <v>545</v>
      </c>
      <c r="D35" s="182" t="s">
        <v>55</v>
      </c>
      <c r="E35" s="182" t="s">
        <v>55</v>
      </c>
      <c r="F35" s="182" t="s">
        <v>55</v>
      </c>
      <c r="G35" s="3"/>
    </row>
    <row r="36" spans="1:7" ht="17" x14ac:dyDescent="0.2">
      <c r="A36" s="50" t="s">
        <v>495</v>
      </c>
      <c r="B36" s="182" t="s">
        <v>55</v>
      </c>
      <c r="C36" s="173" t="s">
        <v>545</v>
      </c>
      <c r="D36" s="182" t="s">
        <v>55</v>
      </c>
      <c r="E36" s="182" t="s">
        <v>55</v>
      </c>
      <c r="F36" s="182" t="s">
        <v>55</v>
      </c>
      <c r="G36" s="3"/>
    </row>
    <row r="37" spans="1:7" ht="28" x14ac:dyDescent="0.2">
      <c r="A37" s="50" t="s">
        <v>479</v>
      </c>
      <c r="B37" s="182" t="s">
        <v>55</v>
      </c>
      <c r="C37" s="173" t="s">
        <v>545</v>
      </c>
      <c r="D37" s="182" t="s">
        <v>55</v>
      </c>
      <c r="E37" s="182" t="s">
        <v>55</v>
      </c>
      <c r="F37" s="182" t="s">
        <v>55</v>
      </c>
      <c r="G37" s="3"/>
    </row>
    <row r="38" spans="1:7" ht="17" x14ac:dyDescent="0.2">
      <c r="A38" s="50" t="s">
        <v>478</v>
      </c>
      <c r="B38" s="182" t="s">
        <v>55</v>
      </c>
      <c r="C38" s="173" t="s">
        <v>545</v>
      </c>
      <c r="D38" s="182" t="s">
        <v>55</v>
      </c>
      <c r="E38" s="182" t="s">
        <v>55</v>
      </c>
      <c r="F38" s="182" t="s">
        <v>55</v>
      </c>
      <c r="G38" s="3"/>
    </row>
    <row r="39" spans="1:7" ht="17" x14ac:dyDescent="0.2">
      <c r="A39" s="50" t="s">
        <v>481</v>
      </c>
      <c r="B39" s="173" t="s">
        <v>545</v>
      </c>
      <c r="C39" s="173" t="s">
        <v>545</v>
      </c>
      <c r="D39" s="173" t="s">
        <v>545</v>
      </c>
      <c r="E39" s="182" t="s">
        <v>55</v>
      </c>
      <c r="F39" s="173" t="s">
        <v>545</v>
      </c>
      <c r="G39" s="3"/>
    </row>
    <row r="40" spans="1:7" ht="17" x14ac:dyDescent="0.2">
      <c r="A40" s="50" t="s">
        <v>480</v>
      </c>
      <c r="B40" s="182" t="s">
        <v>55</v>
      </c>
      <c r="C40" s="173" t="s">
        <v>545</v>
      </c>
      <c r="D40" s="182" t="s">
        <v>55</v>
      </c>
      <c r="E40" s="182" t="s">
        <v>55</v>
      </c>
      <c r="F40" s="182" t="s">
        <v>55</v>
      </c>
      <c r="G40" s="3"/>
    </row>
    <row r="41" spans="1:7" ht="17" x14ac:dyDescent="0.2">
      <c r="A41" s="50" t="s">
        <v>496</v>
      </c>
      <c r="B41" s="182" t="s">
        <v>55</v>
      </c>
      <c r="C41" s="173" t="s">
        <v>545</v>
      </c>
      <c r="D41" s="182" t="s">
        <v>55</v>
      </c>
      <c r="E41" s="182" t="s">
        <v>55</v>
      </c>
      <c r="F41" s="182" t="s">
        <v>55</v>
      </c>
      <c r="G41" s="3"/>
    </row>
    <row r="42" spans="1:7" ht="17" x14ac:dyDescent="0.2">
      <c r="A42" s="50" t="s">
        <v>497</v>
      </c>
      <c r="B42" s="182" t="s">
        <v>55</v>
      </c>
      <c r="C42" s="173" t="s">
        <v>545</v>
      </c>
      <c r="D42" s="182" t="s">
        <v>55</v>
      </c>
      <c r="E42" s="182" t="s">
        <v>55</v>
      </c>
      <c r="F42" s="182" t="s">
        <v>55</v>
      </c>
      <c r="G42" s="3"/>
    </row>
  </sheetData>
  <sheetProtection algorithmName="SHA-512" hashValue="aEm2di/KHSf+ne1n/bfQei6DKY7ht+1q3KjUPEw8Z6QtnJIYW4e4J27fyBaPj5hqUYTw0H94V4/1WUMlsM0uAQ==" saltValue="GqKRKQmk72uKk67hl3RaWQ==" spinCount="100000" sheet="1" objects="1" scenarios="1" selectLockedCells="1" selectUnlockedCells="1"/>
  <mergeCells count="5">
    <mergeCell ref="A18:H18"/>
    <mergeCell ref="B29:F29"/>
    <mergeCell ref="B1:H1"/>
    <mergeCell ref="A2:A3"/>
    <mergeCell ref="A4:H4"/>
  </mergeCells>
  <pageMargins left="0.70866141732283472" right="0.70866141732283472" top="0.74803149606299213" bottom="0.74803149606299213" header="0.31496062992125984" footer="0.31496062992125984"/>
  <pageSetup paperSize="9" scale="60" fitToHeight="0" orientation="portrait" r:id="rId1"/>
  <headerFooter>
    <oddFooter>&amp;RPage &amp;P of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0C81EBC63EFEB4FA7EC8A9ED7E5DA62" ma:contentTypeVersion="0" ma:contentTypeDescription="Create a new document." ma:contentTypeScope="" ma:versionID="e87c5b31125b4027c451b1dbb09985ef">
  <xsd:schema xmlns:xsd="http://www.w3.org/2001/XMLSchema" xmlns:xs="http://www.w3.org/2001/XMLSchema" xmlns:p="http://schemas.microsoft.com/office/2006/metadata/properties" targetNamespace="http://schemas.microsoft.com/office/2006/metadata/properties" ma:root="true" ma:fieldsID="1b05d82d297216baf5b26c55225140d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E04ED0D-B23B-4FC9-B9F2-13FE0C0CEAA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C24B13BF-2158-4879-BF01-DFD7143E26B3}">
  <ds:schemaRefs>
    <ds:schemaRef ds:uri="http://schemas.microsoft.com/sharepoint/v3/contenttype/forms"/>
  </ds:schemaRefs>
</ds:datastoreItem>
</file>

<file path=customXml/itemProps3.xml><?xml version="1.0" encoding="utf-8"?>
<ds:datastoreItem xmlns:ds="http://schemas.openxmlformats.org/officeDocument/2006/customXml" ds:itemID="{44B24131-63E1-48D6-A3BA-1CC2793777A4}">
  <ds:schemaRefs>
    <ds:schemaRef ds:uri="http://purl.org/dc/elements/1.1/"/>
    <ds:schemaRef ds:uri="http://purl.org/dc/dcmitype/"/>
    <ds:schemaRef ds:uri="http://schemas.microsoft.com/office/2006/metadata/properties"/>
    <ds:schemaRef ds:uri="http://purl.org/dc/terms/"/>
    <ds:schemaRef ds:uri="http://schemas.openxmlformats.org/package/2006/metadata/core-properties"/>
    <ds:schemaRef ds:uri="http://www.w3.org/XML/1998/namespace"/>
    <ds:schemaRef ds:uri="http://schemas.microsoft.com/office/2006/documentManagement/typ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9</vt:i4>
      </vt:variant>
      <vt:variant>
        <vt:lpstr>Named Ranges</vt:lpstr>
      </vt:variant>
      <vt:variant>
        <vt:i4>7</vt:i4>
      </vt:variant>
    </vt:vector>
  </HeadingPairs>
  <TitlesOfParts>
    <vt:vector size="16" baseType="lpstr">
      <vt:lpstr>Cover</vt:lpstr>
      <vt:lpstr>Strategic Metrics - Environment</vt:lpstr>
      <vt:lpstr>Strategic Metrics - Society</vt:lpstr>
      <vt:lpstr>Strategic Metrics - Governance</vt:lpstr>
      <vt:lpstr>Environment Metrics-Appendix</vt:lpstr>
      <vt:lpstr>Society Metrics-Appendix</vt:lpstr>
      <vt:lpstr>Society Metrics-countries</vt:lpstr>
      <vt:lpstr>Governance Metrics-Appendix</vt:lpstr>
      <vt:lpstr>Table of Intern. Stand. Cert.</vt:lpstr>
      <vt:lpstr>'Environment Metrics-Appendix'!Print_Titles</vt:lpstr>
      <vt:lpstr>'Governance Metrics-Appendix'!Print_Titles</vt:lpstr>
      <vt:lpstr>'Society Metrics-Appendix'!Print_Titles</vt:lpstr>
      <vt:lpstr>'Society Metrics-countries'!Print_Titles</vt:lpstr>
      <vt:lpstr>'Strategic Metrics - Environment'!Print_Titles</vt:lpstr>
      <vt:lpstr>'Strategic Metrics - Governance'!Print_Titles</vt:lpstr>
      <vt:lpstr>'Strategic Metrics - Society'!Print_Titles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EY</dc:creator>
  <cp:keywords/>
  <dc:description/>
  <cp:lastModifiedBy>Myrto</cp:lastModifiedBy>
  <cp:revision/>
  <cp:lastPrinted>2024-06-19T16:27:20Z</cp:lastPrinted>
  <dcterms:created xsi:type="dcterms:W3CDTF">2024-05-01T10:08:43Z</dcterms:created>
  <dcterms:modified xsi:type="dcterms:W3CDTF">2024-07-04T12:12:26Z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0x01010040C81EBC63EFEB4FA7EC8A9ED7E5DA62</vt:lpwstr>
  </property>
  <property fmtid="{D5CDD505-2E9C-101B-9397-08002B2CF9AE}" pid="3" name="MSIP_Label_3b8d3c1f-739d-4b15-82f9-3af0fe19718a_Enabled">
    <vt:lpwstr>true</vt:lpwstr>
  </property>
  <property fmtid="{D5CDD505-2E9C-101B-9397-08002B2CF9AE}" pid="4" name="MSIP_Label_3b8d3c1f-739d-4b15-82f9-3af0fe19718a_SetDate">
    <vt:lpwstr>2024-05-24T09:23:46Z</vt:lpwstr>
  </property>
  <property fmtid="{D5CDD505-2E9C-101B-9397-08002B2CF9AE}" pid="5" name="MSIP_Label_3b8d3c1f-739d-4b15-82f9-3af0fe19718a_Method">
    <vt:lpwstr>Standard</vt:lpwstr>
  </property>
  <property fmtid="{D5CDD505-2E9C-101B-9397-08002B2CF9AE}" pid="6" name="MSIP_Label_3b8d3c1f-739d-4b15-82f9-3af0fe19718a_Name">
    <vt:lpwstr>3b8d3c1f-739d-4b15-82f9-3af0fe19718a</vt:lpwstr>
  </property>
  <property fmtid="{D5CDD505-2E9C-101B-9397-08002B2CF9AE}" pid="7" name="MSIP_Label_3b8d3c1f-739d-4b15-82f9-3af0fe19718a_SiteId">
    <vt:lpwstr>c80515ef-93c1-429d-87e1-d66eb567b009</vt:lpwstr>
  </property>
  <property fmtid="{D5CDD505-2E9C-101B-9397-08002B2CF9AE}" pid="8" name="MSIP_Label_3b8d3c1f-739d-4b15-82f9-3af0fe19718a_ActionId">
    <vt:lpwstr>6ed12982-59b2-4dfb-b318-e199fa30cb10</vt:lpwstr>
  </property>
  <property fmtid="{D5CDD505-2E9C-101B-9397-08002B2CF9AE}" pid="9" name="MSIP_Label_3b8d3c1f-739d-4b15-82f9-3af0fe19718a_ContentBits">
    <vt:lpwstr>0</vt:lpwstr>
  </property>
  <property fmtid="{D5CDD505-2E9C-101B-9397-08002B2CF9AE}" pid="10" name="MSIP_Label_ea60d57e-af5b-4752-ac57-3e4f28ca11dc_Enabled">
    <vt:lpwstr>true</vt:lpwstr>
  </property>
  <property fmtid="{D5CDD505-2E9C-101B-9397-08002B2CF9AE}" pid="11" name="MSIP_Label_ea60d57e-af5b-4752-ac57-3e4f28ca11dc_SetDate">
    <vt:lpwstr>2024-05-30T07:48:21Z</vt:lpwstr>
  </property>
  <property fmtid="{D5CDD505-2E9C-101B-9397-08002B2CF9AE}" pid="12" name="MSIP_Label_ea60d57e-af5b-4752-ac57-3e4f28ca11dc_Method">
    <vt:lpwstr>Standard</vt:lpwstr>
  </property>
  <property fmtid="{D5CDD505-2E9C-101B-9397-08002B2CF9AE}" pid="13" name="MSIP_Label_ea60d57e-af5b-4752-ac57-3e4f28ca11dc_Name">
    <vt:lpwstr>ea60d57e-af5b-4752-ac57-3e4f28ca11dc</vt:lpwstr>
  </property>
  <property fmtid="{D5CDD505-2E9C-101B-9397-08002B2CF9AE}" pid="14" name="MSIP_Label_ea60d57e-af5b-4752-ac57-3e4f28ca11dc_SiteId">
    <vt:lpwstr>36da45f1-dd2c-4d1f-af13-5abe46b99921</vt:lpwstr>
  </property>
  <property fmtid="{D5CDD505-2E9C-101B-9397-08002B2CF9AE}" pid="15" name="MSIP_Label_ea60d57e-af5b-4752-ac57-3e4f28ca11dc_ActionId">
    <vt:lpwstr>8985b054-a92e-4d45-af25-ba4ebc74aaf0</vt:lpwstr>
  </property>
  <property fmtid="{D5CDD505-2E9C-101B-9397-08002B2CF9AE}" pid="16" name="MSIP_Label_ea60d57e-af5b-4752-ac57-3e4f28ca11dc_ContentBits">
    <vt:lpwstr>0</vt:lpwstr>
  </property>
</Properties>
</file>